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E74" authorId="0">
      <text>
        <r>
          <rPr>
            <b val="true"/>
            <sz val="9"/>
            <color rgb="FF000000"/>
            <rFont val="Segoe UI"/>
            <family val="0"/>
            <charset val="238"/>
          </rPr>
          <t xml:space="preserve">Matej Tabaček:
</t>
        </r>
        <r>
          <rPr>
            <sz val="9"/>
            <color rgb="FF000000"/>
            <rFont val="Segoe UI"/>
            <family val="0"/>
            <charset val="238"/>
          </rPr>
          <t xml:space="preserve">+ učebnice, preplatok 2014</t>
        </r>
      </text>
    </comment>
    <comment ref="G110" authorId="0">
      <text>
        <r>
          <rPr>
            <sz val="11"/>
            <color rgb="FF000000"/>
            <rFont val="Calibri"/>
            <family val="0"/>
            <charset val="238"/>
          </rPr>
          <t xml:space="preserve">K 1. decembru nebol schválený záverečný účet 2016 (prebytok 188 433)</t>
        </r>
      </text>
    </comment>
    <comment ref="G111" authorId="0">
      <text>
        <r>
          <rPr>
            <sz val="11"/>
            <color rgb="FF000000"/>
            <rFont val="Calibri"/>
            <family val="0"/>
            <charset val="238"/>
          </rPr>
          <t xml:space="preserve">Rezervný fond nebol v roku 2016 čerpaný (zostatok 6 887)</t>
        </r>
      </text>
    </comment>
    <comment ref="H111" authorId="0">
      <text>
        <r>
          <rPr>
            <sz val="11"/>
            <color rgb="FF000000"/>
            <rFont val="Calibri"/>
            <family val="0"/>
            <charset val="238"/>
          </rPr>
          <t xml:space="preserve">Použitie časti rezervného fondu z rokov 2014-2016 na kapitálové výdavky v roku 2017 (zostatok fondu 147 651)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F98" authorId="0">
      <text>
        <r>
          <rPr>
            <b val="true"/>
            <sz val="9"/>
            <color rgb="FF000000"/>
            <rFont val="Segoe UI"/>
            <family val="0"/>
            <charset val="238"/>
          </rPr>
          <t xml:space="preserve">Matej Tabaček:
</t>
        </r>
        <r>
          <rPr>
            <sz val="9"/>
            <color rgb="FF000000"/>
            <rFont val="Segoe UI"/>
            <family val="0"/>
            <charset val="238"/>
          </rPr>
          <t xml:space="preserve">Pre zjednodušenie porovnania sú položky 610, 620 a 630 zo starých rokov presunuté do položky 640</t>
        </r>
      </text>
    </comment>
    <comment ref="F102" authorId="0">
      <text>
        <r>
          <rPr>
            <b val="true"/>
            <sz val="9"/>
            <color rgb="FF000000"/>
            <rFont val="Segoe UI"/>
            <family val="0"/>
            <charset val="238"/>
          </rPr>
          <t xml:space="preserve">Matej Tabaček:
</t>
        </r>
        <r>
          <rPr>
            <sz val="9"/>
            <color rgb="FF000000"/>
            <rFont val="Segoe UI"/>
            <family val="0"/>
            <charset val="238"/>
          </rPr>
          <t xml:space="preserve">Pre zjednodušenie porovnania sú položky 610, 620 a 630 zo starých rokov presunuté do položky 640</t>
        </r>
      </text>
    </comment>
    <comment ref="K136" authorId="0">
      <text>
        <r>
          <rPr>
            <sz val="11"/>
            <color rgb="FF000000"/>
            <rFont val="Calibri"/>
            <family val="0"/>
            <charset val="238"/>
          </rPr>
          <t xml:space="preserve">315,59 z roku 2016</t>
        </r>
      </text>
    </comment>
    <comment ref="K473" authorId="0">
      <text>
        <r>
          <rPr>
            <sz val="11"/>
            <color rgb="FF000000"/>
            <rFont val="Calibri"/>
            <family val="0"/>
            <charset val="238"/>
          </rPr>
          <t xml:space="preserve">Spolufinancovanie 5 %</t>
        </r>
      </text>
    </comment>
  </commentList>
</comments>
</file>

<file path=xl/sharedStrings.xml><?xml version="1.0" encoding="utf-8"?>
<sst xmlns="http://schemas.openxmlformats.org/spreadsheetml/2006/main" count="1371" uniqueCount="338">
  <si>
    <t xml:space="preserve">SUMÁR PRÍJMOV</t>
  </si>
  <si>
    <t xml:space="preserve">2014 S</t>
  </si>
  <si>
    <t xml:space="preserve">2015 S</t>
  </si>
  <si>
    <t xml:space="preserve">2016 R</t>
  </si>
  <si>
    <t xml:space="preserve">2016 S</t>
  </si>
  <si>
    <t xml:space="preserve">2017 N</t>
  </si>
  <si>
    <t xml:space="preserve">2018 N</t>
  </si>
  <si>
    <t xml:space="preserve">2019 N</t>
  </si>
  <si>
    <t xml:space="preserve">Zdroj krytia</t>
  </si>
  <si>
    <t xml:space="preserve">Dotácie</t>
  </si>
  <si>
    <t xml:space="preserve">Vlastné zdroje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</si>
  <si>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</si>
  <si>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</si>
  <si>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</si>
  <si>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</si>
  <si>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</si>
  <si>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</si>
  <si>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Zdroj</t>
  </si>
  <si>
    <t xml:space="preserve">Celkové výdavky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</si>
  <si>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</si>
  <si>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</si>
  <si>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</si>
  <si>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</si>
  <si>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</si>
  <si>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</si>
  <si>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</si>
  <si>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</si>
  <si>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</si>
  <si>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</si>
  <si>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</si>
  <si>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</si>
  <si>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</si>
  <si>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</si>
  <si>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</si>
  <si>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Nedaňové príjmy - rozpis</t>
  </si>
  <si>
    <t xml:space="preserve">PrN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</si>
  <si>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</si>
  <si>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</si>
  <si>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</si>
  <si>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</si>
  <si>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</si>
  <si>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RO</t>
  </si>
  <si>
    <t xml:space="preserve">Príjmy ZŠ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</si>
  <si>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</si>
  <si>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</si>
  <si>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</si>
  <si>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</si>
  <si>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</si>
  <si>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</si>
  <si>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Vodovodný materiál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</si>
  <si>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</si>
  <si>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</si>
  <si>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</si>
  <si>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</si>
  <si>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</si>
  <si>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</si>
  <si>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</si>
  <si>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</si>
  <si>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</si>
  <si>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</si>
  <si>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Granty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</si>
  <si>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</si>
  <si>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</si>
  <si>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</si>
  <si>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</si>
  <si>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</si>
  <si>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</si>
  <si>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</si>
  <si>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</si>
  <si>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</si>
  <si>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</si>
  <si>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</si>
  <si>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</si>
  <si>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</si>
  <si>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</si>
  <si>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</si>
  <si>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Voľby</t>
  </si>
  <si>
    <t xml:space="preserve">Sklad civilnej obrany</t>
  </si>
  <si>
    <t xml:space="preserve">DOS</t>
  </si>
  <si>
    <t xml:space="preserve">Aktivačné práce</t>
  </si>
  <si>
    <t xml:space="preserve">Regionálny rozvoj ESF</t>
  </si>
  <si>
    <t xml:space="preserve">Chránená dielňa ESF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</si>
  <si>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</si>
  <si>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</si>
  <si>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</si>
  <si>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</si>
  <si>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Kamerový systém/WC ZŠ</t>
  </si>
  <si>
    <t xml:space="preserve">Zdroj kytia</t>
  </si>
  <si>
    <t xml:space="preserve">PRÍJMOVÉ FINANČNÉ OPERÁCIE</t>
  </si>
  <si>
    <t xml:space="preserve">Štátne dotácie</t>
  </si>
  <si>
    <t xml:space="preserve">Nevyčerpané dotácie</t>
  </si>
  <si>
    <t xml:space="preserve">Zostatky</t>
  </si>
  <si>
    <t xml:space="preserve">Rezervný fond</t>
  </si>
  <si>
    <t xml:space="preserve">Úver na rýpadlo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</si>
  <si>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</si>
  <si>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</si>
  <si>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</si>
  <si>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</si>
  <si>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</si>
  <si>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</si>
  <si>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</si>
  <si>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</si>
  <si>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</si>
  <si>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</si>
  <si>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</si>
  <si>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</si>
  <si>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</si>
  <si>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</si>
  <si>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</si>
  <si>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Odstupné</t>
  </si>
  <si>
    <t xml:space="preserve">Prvok 1.1.2 Personál</t>
  </si>
  <si>
    <t xml:space="preserve">Prvok 1.1.3 Vnútorná kontrola</t>
  </si>
  <si>
    <t xml:space="preserve">01.1.2</t>
  </si>
  <si>
    <t xml:space="preserve">Prvok 1.1.4 Služby a kancelárske vybavenie</t>
  </si>
  <si>
    <t xml:space="preserve">Bankové poplatky</t>
  </si>
  <si>
    <t xml:space="preserve">Právne služby</t>
  </si>
  <si>
    <t xml:space="preserve">Softvér (URBIS)</t>
  </si>
  <si>
    <t xml:space="preserve">Služby DCOM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</si>
  <si>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</si>
  <si>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</si>
  <si>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</si>
  <si>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</si>
  <si>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</si>
  <si>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</si>
  <si>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</si>
  <si>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</si>
  <si>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</si>
  <si>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</si>
  <si>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</si>
  <si>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</si>
  <si>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Štátna dotácia</t>
  </si>
  <si>
    <t xml:space="preserve">Podprogram 1.2 Spoločný obecný úrad</t>
  </si>
  <si>
    <t xml:space="preserve">09.1.1.1</t>
  </si>
  <si>
    <t xml:space="preserve">Mzdy MŠ Nesluša</t>
  </si>
  <si>
    <t xml:space="preserve">09.1.2.1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</si>
  <si>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</si>
  <si>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</si>
  <si>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</si>
  <si>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</si>
  <si>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</si>
  <si>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</si>
  <si>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 dreva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</si>
  <si>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</si>
  <si>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</si>
  <si>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</si>
  <si>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</si>
  <si>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</si>
  <si>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</si>
  <si>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09.2.1.1</t>
  </si>
  <si>
    <t xml:space="preserve">Originálne kompetencie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</si>
  <si>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</si>
  <si>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</si>
  <si>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</si>
  <si>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</si>
  <si>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</si>
  <si>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</si>
  <si>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</si>
  <si>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</si>
  <si>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Odber podzemnej vody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</si>
  <si>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</si>
  <si>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</si>
  <si>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</si>
  <si>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</si>
  <si>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</si>
  <si>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</si>
  <si>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</si>
  <si>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</si>
  <si>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</si>
  <si>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</si>
  <si>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</si>
  <si>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</si>
  <si>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</si>
  <si>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</si>
  <si>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</si>
  <si>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Prvok 5.1.3 Verejné osvetlenie</t>
  </si>
  <si>
    <t xml:space="preserve">06.4.0</t>
  </si>
  <si>
    <t xml:space="preserve">Dohoda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</si>
  <si>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</si>
  <si>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</si>
  <si>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</si>
  <si>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</si>
  <si>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</si>
  <si>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</si>
  <si>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</si>
  <si>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</si>
  <si>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</si>
  <si>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</si>
  <si>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</si>
  <si>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1AC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</si>
  <si>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</si>
  <si>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</si>
  <si>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</si>
  <si>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</si>
  <si>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</si>
  <si>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</si>
  <si>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</si>
  <si>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</si>
  <si>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</si>
  <si>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Nerozdelené</t>
  </si>
  <si>
    <t xml:space="preserve">Podprogram 6.2 Kultúra</t>
  </si>
  <si>
    <t xml:space="preserve">Prvok 6.2.1 Kultúrny dom</t>
  </si>
  <si>
    <t xml:space="preserve">08.2.0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</si>
  <si>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</si>
  <si>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</si>
  <si>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</si>
  <si>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</si>
  <si>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650. výročie obce</t>
  </si>
  <si>
    <t xml:space="preserve">Hody a iné podujatia</t>
  </si>
  <si>
    <t xml:space="preserve">Knihy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</si>
  <si>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</si>
  <si>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</si>
  <si>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</si>
  <si>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</si>
  <si>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</si>
  <si>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Prvok 6.3.2 Náboženské a spoločenské spolky a združenia</t>
  </si>
  <si>
    <t xml:space="preserve">Klub invalidov</t>
  </si>
  <si>
    <t xml:space="preserve">Červený kríž</t>
  </si>
  <si>
    <t xml:space="preserve">Priatelia Kysúc</t>
  </si>
  <si>
    <t xml:space="preserve">Jednota dôchodcov</t>
  </si>
  <si>
    <t xml:space="preserve">Cirkev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</si>
  <si>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</si>
  <si>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</si>
  <si>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</si>
  <si>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</si>
  <si>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 s odvodmi a súdne trovy</t>
  </si>
  <si>
    <t xml:space="preserve">Koks</t>
  </si>
  <si>
    <t xml:space="preserve">Prvok 7.1.2 Starostlivosť o starých občanov</t>
  </si>
  <si>
    <t xml:space="preserve">Stravovanie</t>
  </si>
  <si>
    <t xml:space="preserve">Jubilanti</t>
  </si>
  <si>
    <t xml:space="preserve">Podprogram 7.2 Rodina a hmotná núdza</t>
  </si>
  <si>
    <t xml:space="preserve">10.4.0</t>
  </si>
  <si>
    <t xml:space="preserve">10.7.0</t>
  </si>
  <si>
    <t xml:space="preserve">Podprogram 7.3 Nezamestnanosť – návrh na zrušenie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</si>
  <si>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</si>
  <si>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</si>
  <si>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</si>
  <si>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</si>
  <si>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</si>
  <si>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</si>
  <si>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</si>
  <si>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</si>
  <si>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t xml:space="preserve">Kúpa rýpadla (+ lízing v P9)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</si>
  <si>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</si>
  <si>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</si>
  <si>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</si>
  <si>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</si>
  <si>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nábytok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</si>
  <si>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</si>
  <si>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</si>
  <si>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</si>
  <si>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</si>
  <si>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- neurčené</t>
  </si>
  <si>
    <t xml:space="preserve">Podprogram 8.3 Voda</t>
  </si>
  <si>
    <t xml:space="preserve">06.3.0-710</t>
  </si>
  <si>
    <t xml:space="preserve">Nové trasy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</si>
  <si>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</si>
  <si>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</si>
  <si>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</si>
  <si>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</si>
  <si>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</si>
  <si>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</si>
  <si>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zametacie zariadenie</t>
  </si>
  <si>
    <t xml:space="preserve">Podprogram 8.5 Prostredie pre život</t>
  </si>
  <si>
    <t xml:space="preserve">04.5.1-710</t>
  </si>
  <si>
    <t xml:space="preserve">Výstavba miestnych komunikácií</t>
  </si>
  <si>
    <t xml:space="preserve">Projekt ciest v extraviláne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</si>
  <si>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</si>
  <si>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</si>
  <si>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</si>
  <si>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</si>
  <si>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</si>
  <si>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</si>
  <si>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</si>
  <si>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03.2.0-710</t>
  </si>
  <si>
    <t xml:space="preserve">Športová úprava striekačky DHZ</t>
  </si>
  <si>
    <t xml:space="preserve">03.6.0-710</t>
  </si>
  <si>
    <t xml:space="preserve">Kamerový systém (z dotácie)</t>
  </si>
  <si>
    <t xml:space="preserve">Kamerový systém (vlastné)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</si>
  <si>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</si>
  <si>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</si>
  <si>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</si>
  <si>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</si>
  <si>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</si>
  <si>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</si>
  <si>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</si>
  <si>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</si>
  <si>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</si>
  <si>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</si>
  <si>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– zníženie energetickej náročnosti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</si>
  <si>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</si>
  <si>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</si>
  <si>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</si>
  <si>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</si>
  <si>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</si>
  <si>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</si>
  <si>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</si>
  <si>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</si>
  <si>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#</t>
  </si>
  <si>
    <t xml:space="preserve">číslo štvrťroku</t>
  </si>
  <si>
    <t xml:space="preserve">Skutočnosť v roku 2014</t>
  </si>
  <si>
    <t xml:space="preserve">Skutočnosť v roku 2015</t>
  </si>
  <si>
    <t xml:space="preserve">Schválený rozpočet na rok 2016</t>
  </si>
  <si>
    <t xml:space="preserve">Skutočnosť v roku 2016</t>
  </si>
  <si>
    <t xml:space="preserve">Návrh rozpočtu na rok 2017</t>
  </si>
  <si>
    <t xml:space="preserve">Návrh rozpočtu na rok 2018</t>
  </si>
  <si>
    <t xml:space="preserve">Návrh rozpočtu na rok 2019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</si>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</sst>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1B];[RED]\-#,##0.00\ [$€-41B]"/>
    <numFmt numFmtId="166" formatCode="#,##0.00"/>
    <numFmt numFmtId="167" formatCode="D/M/YYYY"/>
    <numFmt numFmtId="168" formatCode="0.00\ %"/>
  </numFmts>
  <fonts count="17">
    <font>
      <sz val="11"/>
      <color rgb="FF000000"/>
      <name val="Calibri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u val="single"/>
      <sz val="11"/>
      <color rgb="FF000000"/>
      <name val="Calibri"/>
      <family val="0"/>
      <charset val="238"/>
    </font>
    <font>
      <b val="true"/>
      <i val="true"/>
      <sz val="16"/>
      <color rgb="FF000000"/>
      <name val="Calibri"/>
      <family val="0"/>
      <charset val="238"/>
    </font>
    <font>
      <sz val="11"/>
      <color rgb="FF00000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sz val="9"/>
      <color rgb="FF000000"/>
      <name val="Segoe UI"/>
      <family val="0"/>
      <charset val="238"/>
    </font>
    <font>
      <sz val="9"/>
      <color rgb="FF000000"/>
      <name val="Segoe UI"/>
      <family val="0"/>
      <charset val="238"/>
    </font>
    <font>
      <b val="true"/>
      <sz val="11"/>
      <color rgb="FF000000"/>
      <name val="Calibri"/>
      <family val="0"/>
      <charset val="238"/>
    </font>
    <font>
      <i val="true"/>
      <sz val="11"/>
      <color rgb="FF000000"/>
      <name val="Calibri"/>
      <family val="0"/>
      <charset val="238"/>
    </font>
    <font>
      <b val="true"/>
      <strike val="true"/>
      <sz val="11"/>
      <color rgb="FF000000"/>
      <name val="Calibri"/>
      <family val="0"/>
      <charset val="238"/>
    </font>
    <font>
      <strike val="true"/>
      <sz val="11"/>
      <color rgb="FF000000"/>
      <name val="Calibri"/>
      <family val="0"/>
      <charset val="238"/>
    </font>
    <font>
      <i val="true"/>
      <strike val="true"/>
      <sz val="11"/>
      <color rgb="FF000000"/>
      <name val="Calibri"/>
      <family val="0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E2EFDA"/>
      </patternFill>
    </fill>
    <fill>
      <patternFill patternType="solid">
        <fgColor rgb="FFE2EFDA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Výsledok" xfId="20" builtinId="53" customBuiltin="true"/>
    <cellStyle name="Výsledok2" xfId="21" builtinId="53" customBuiltin="true"/>
    <cellStyle name="Nadpis" xfId="22" builtinId="53" customBuiltin="true"/>
    <cellStyle name="Nadpis1" xfId="23" builtinId="53" customBuiltin="true"/>
    <cellStyle name="Normálne 2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10" min="4" style="1" width="11.22"/>
    <col collapsed="false" customWidth="true" hidden="false" outlineLevel="0" max="1011" min="11" style="1" width="8.64"/>
    <col collapsed="false" customWidth="true" hidden="false" outlineLevel="0" max="1025" min="1012" style="2" width="8.64"/>
  </cols>
  <sheetData>
    <row r="1" customFormat="false" ht="13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4.4" hidden="false" customHeight="false" outlineLevel="0" collapsed="false">
      <c r="A2" s="5"/>
      <c r="B2" s="5"/>
      <c r="C2" s="5"/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customFormat="false" ht="13.8" hidden="false" customHeight="true" outlineLevel="0" collapsed="false">
      <c r="A3" s="7" t="s">
        <v>8</v>
      </c>
      <c r="B3" s="8" t="n">
        <v>111</v>
      </c>
      <c r="C3" s="8" t="s">
        <v>9</v>
      </c>
      <c r="D3" s="9" t="n">
        <f aca="false">D68-D99</f>
        <v>464738.52</v>
      </c>
      <c r="E3" s="9" t="n">
        <f aca="false">E68</f>
        <v>486713.67</v>
      </c>
      <c r="F3" s="9" t="n">
        <f aca="false">F68</f>
        <v>513430</v>
      </c>
      <c r="G3" s="9" t="n">
        <f aca="false">G68</f>
        <v>565026.47</v>
      </c>
      <c r="H3" s="9" t="n">
        <f aca="false">H68-H6</f>
        <v>689442</v>
      </c>
      <c r="I3" s="9" t="n">
        <f aca="false">I68</f>
        <v>753486</v>
      </c>
      <c r="J3" s="9" t="n">
        <f aca="false">J68</f>
        <v>482886</v>
      </c>
    </row>
    <row r="4" customFormat="false" ht="13.8" hidden="false" customHeight="false" outlineLevel="0" collapsed="false">
      <c r="A4" s="7"/>
      <c r="B4" s="8" t="n">
        <v>41</v>
      </c>
      <c r="C4" s="8" t="s">
        <v>10</v>
      </c>
      <c r="D4" s="9" t="n">
        <f aca="false">D20+D38-D7</f>
        <v>815576.11</v>
      </c>
      <c r="E4" s="9" t="n">
        <f aca="false">E20+E38-E7</f>
        <v>900364.65</v>
      </c>
      <c r="F4" s="9" t="n">
        <f aca="false">F20+F38-F7</f>
        <v>954999</v>
      </c>
      <c r="G4" s="9" t="n">
        <f aca="false">G20+G38-G7</f>
        <v>1022076.97</v>
      </c>
      <c r="H4" s="9" t="n">
        <f aca="false">H20+H38-H7</f>
        <v>1056676</v>
      </c>
      <c r="I4" s="9" t="n">
        <f aca="false">I20+I38-I7</f>
        <v>1056676</v>
      </c>
      <c r="J4" s="9" t="n">
        <f aca="false">J20+J38-J7</f>
        <v>1056676</v>
      </c>
    </row>
    <row r="5" customFormat="false" ht="13.8" hidden="false" customHeight="false" outlineLevel="0" collapsed="false">
      <c r="A5" s="7"/>
      <c r="B5" s="8"/>
      <c r="C5" s="10" t="s">
        <v>11</v>
      </c>
      <c r="D5" s="11" t="n">
        <f aca="false">SUM(D3:D4)</f>
        <v>1280314.63</v>
      </c>
      <c r="E5" s="11" t="n">
        <f aca="false">SUM(E3:E4)</f>
        <v>1387078.32</v>
      </c>
      <c r="F5" s="11" t="n">
        <f aca="false">SUM(F3:F4)</f>
        <v>1468429</v>
      </c>
      <c r="G5" s="11" t="n">
        <f aca="false">SUM(G3:G4)</f>
        <v>1587103.44</v>
      </c>
      <c r="H5" s="11" t="n">
        <f aca="false">SUM(H3:H4)</f>
        <v>1746118</v>
      </c>
      <c r="I5" s="11" t="n">
        <f aca="false">SUM(I3:I4)</f>
        <v>1810162</v>
      </c>
      <c r="J5" s="11" t="n">
        <f aca="false">SUM(J3:J4)</f>
        <v>1539562</v>
      </c>
    </row>
    <row r="6" customFormat="false" ht="13.8" hidden="false" customHeight="false" outlineLevel="0" collapsed="false">
      <c r="A6" s="7"/>
      <c r="B6" s="8" t="n">
        <v>111</v>
      </c>
      <c r="C6" s="8" t="s">
        <v>9</v>
      </c>
      <c r="D6" s="9" t="n">
        <f aca="false">D99</f>
        <v>10000</v>
      </c>
      <c r="E6" s="9" t="n">
        <f aca="false">E99</f>
        <v>0</v>
      </c>
      <c r="F6" s="9" t="n">
        <f aca="false">F99</f>
        <v>0</v>
      </c>
      <c r="G6" s="9" t="n">
        <f aca="false">G99</f>
        <v>50000</v>
      </c>
      <c r="H6" s="9" t="n">
        <f aca="false">H95+H96</f>
        <v>1305300</v>
      </c>
      <c r="I6" s="9" t="n">
        <f aca="false">I99</f>
        <v>0</v>
      </c>
      <c r="J6" s="9" t="n">
        <f aca="false">J99</f>
        <v>0</v>
      </c>
    </row>
    <row r="7" customFormat="false" ht="13.8" hidden="false" customHeight="false" outlineLevel="0" collapsed="false">
      <c r="A7" s="7"/>
      <c r="B7" s="8" t="n">
        <v>43</v>
      </c>
      <c r="C7" s="8" t="s">
        <v>10</v>
      </c>
      <c r="D7" s="9" t="n">
        <f aca="false">D45</f>
        <v>1072.5</v>
      </c>
      <c r="E7" s="9" t="n">
        <f aca="false">E45</f>
        <v>280</v>
      </c>
      <c r="F7" s="9" t="n">
        <f aca="false">F45</f>
        <v>0</v>
      </c>
      <c r="G7" s="9" t="n">
        <f aca="false">G45</f>
        <v>0</v>
      </c>
      <c r="H7" s="9" t="n">
        <f aca="false">H45</f>
        <v>0</v>
      </c>
      <c r="I7" s="9" t="n">
        <f aca="false">I45</f>
        <v>0</v>
      </c>
      <c r="J7" s="9" t="n">
        <f aca="false">J45</f>
        <v>0</v>
      </c>
    </row>
    <row r="8" customFormat="false" ht="13.8" hidden="false" customHeight="false" outlineLevel="0" collapsed="false">
      <c r="A8" s="7"/>
      <c r="B8" s="8"/>
      <c r="C8" s="10" t="s">
        <v>12</v>
      </c>
      <c r="D8" s="11" t="n">
        <f aca="false">SUM(D6:D7)</f>
        <v>11072.5</v>
      </c>
      <c r="E8" s="11" t="n">
        <f aca="false">SUM(E6:E7)</f>
        <v>280</v>
      </c>
      <c r="F8" s="11" t="n">
        <f aca="false">SUM(F6:F7)</f>
        <v>0</v>
      </c>
      <c r="G8" s="11" t="n">
        <f aca="false">SUM(G6:G7)</f>
        <v>50000</v>
      </c>
      <c r="H8" s="11" t="n">
        <f aca="false">SUM(H6:H7)</f>
        <v>1305300</v>
      </c>
      <c r="I8" s="11" t="n">
        <f aca="false">SUM(I6:I7)</f>
        <v>0</v>
      </c>
      <c r="J8" s="11" t="n">
        <f aca="false">SUM(J6:J7)</f>
        <v>0</v>
      </c>
    </row>
    <row r="9" customFormat="false" ht="13.8" hidden="false" customHeight="false" outlineLevel="0" collapsed="false">
      <c r="A9" s="7"/>
      <c r="B9" s="8" t="n">
        <v>131</v>
      </c>
      <c r="C9" s="8" t="s">
        <v>9</v>
      </c>
      <c r="D9" s="9" t="n">
        <f aca="false">D104</f>
        <v>22382.36</v>
      </c>
      <c r="E9" s="9" t="n">
        <f aca="false">E104</f>
        <v>17330.41</v>
      </c>
      <c r="F9" s="9" t="n">
        <f aca="false">F104</f>
        <v>0</v>
      </c>
      <c r="G9" s="9" t="n">
        <f aca="false">G104</f>
        <v>3513</v>
      </c>
      <c r="H9" s="9" t="n">
        <f aca="false">H104</f>
        <v>0</v>
      </c>
      <c r="I9" s="9" t="n">
        <f aca="false">I104</f>
        <v>0</v>
      </c>
      <c r="J9" s="9" t="n">
        <f aca="false">J104</f>
        <v>0</v>
      </c>
    </row>
    <row r="10" customFormat="false" ht="13.8" hidden="false" customHeight="false" outlineLevel="0" collapsed="false">
      <c r="A10" s="7"/>
      <c r="B10" s="8" t="n">
        <v>41</v>
      </c>
      <c r="C10" s="8" t="s">
        <v>10</v>
      </c>
      <c r="D10" s="9" t="n">
        <f aca="false">D105</f>
        <v>3387.31</v>
      </c>
      <c r="E10" s="9" t="n">
        <f aca="false">E105</f>
        <v>12173.51</v>
      </c>
      <c r="F10" s="9" t="n">
        <f aca="false">F105</f>
        <v>182899</v>
      </c>
      <c r="G10" s="9" t="n">
        <f aca="false">G105</f>
        <v>11270.57</v>
      </c>
      <c r="H10" s="9" t="n">
        <f aca="false">H105</f>
        <v>144940</v>
      </c>
      <c r="I10" s="9" t="n">
        <f aca="false">I105</f>
        <v>0</v>
      </c>
      <c r="J10" s="9" t="n">
        <f aca="false">J105</f>
        <v>0</v>
      </c>
    </row>
    <row r="11" customFormat="false" ht="13.8" hidden="false" customHeight="false" outlineLevel="0" collapsed="false">
      <c r="A11" s="7"/>
      <c r="B11" s="8" t="n">
        <v>52</v>
      </c>
      <c r="C11" s="8" t="s">
        <v>13</v>
      </c>
      <c r="D11" s="9" t="n">
        <f aca="false">D106</f>
        <v>0</v>
      </c>
      <c r="E11" s="9" t="n">
        <f aca="false">E106</f>
        <v>0</v>
      </c>
      <c r="F11" s="9" t="n">
        <f aca="false">F106</f>
        <v>0</v>
      </c>
      <c r="G11" s="9" t="n">
        <f aca="false">G106</f>
        <v>0</v>
      </c>
      <c r="H11" s="9" t="n">
        <f aca="false">H106</f>
        <v>60000</v>
      </c>
      <c r="I11" s="9" t="n">
        <f aca="false">I106</f>
        <v>0</v>
      </c>
      <c r="J11" s="9" t="n">
        <f aca="false">J106</f>
        <v>0</v>
      </c>
    </row>
    <row r="12" customFormat="false" ht="13.8" hidden="false" customHeight="false" outlineLevel="0" collapsed="false">
      <c r="A12" s="7"/>
      <c r="B12" s="8"/>
      <c r="C12" s="10" t="s">
        <v>14</v>
      </c>
      <c r="D12" s="11" t="n">
        <f aca="false">SUM(D9:D11)</f>
        <v>25769.67</v>
      </c>
      <c r="E12" s="11" t="n">
        <f aca="false">SUM(E9:E11)</f>
        <v>29503.92</v>
      </c>
      <c r="F12" s="11" t="n">
        <f aca="false">SUM(F9:F11)</f>
        <v>182899</v>
      </c>
      <c r="G12" s="11" t="n">
        <f aca="false">SUM(G9:G11)</f>
        <v>14783.57</v>
      </c>
      <c r="H12" s="11" t="n">
        <f aca="false">SUM(H9:H11)</f>
        <v>204940</v>
      </c>
      <c r="I12" s="11" t="n">
        <f aca="false">SUM(I9:I11)</f>
        <v>0</v>
      </c>
      <c r="J12" s="11" t="n">
        <f aca="false">SUM(J9:J11)</f>
        <v>0</v>
      </c>
    </row>
    <row r="13" customFormat="false" ht="13.8" hidden="false" customHeight="false" outlineLevel="0" collapsed="false">
      <c r="A13" s="7"/>
      <c r="B13" s="8" t="n">
        <v>111</v>
      </c>
      <c r="C13" s="8" t="s">
        <v>9</v>
      </c>
      <c r="D13" s="9" t="n">
        <f aca="false">D3+D6+D9</f>
        <v>497120.88</v>
      </c>
      <c r="E13" s="9" t="n">
        <f aca="false">E3+E6+E9</f>
        <v>504044.08</v>
      </c>
      <c r="F13" s="9" t="n">
        <f aca="false">F3+F6+F9</f>
        <v>513430</v>
      </c>
      <c r="G13" s="9" t="n">
        <f aca="false">G3+G6+G9</f>
        <v>618539.47</v>
      </c>
      <c r="H13" s="9" t="n">
        <f aca="false">H3+H6+H9</f>
        <v>1994742</v>
      </c>
      <c r="I13" s="9" t="n">
        <f aca="false">I3+I6+I9</f>
        <v>753486</v>
      </c>
      <c r="J13" s="9" t="n">
        <f aca="false">J3+J6+J9</f>
        <v>482886</v>
      </c>
    </row>
    <row r="14" customFormat="false" ht="13.8" hidden="false" customHeight="false" outlineLevel="0" collapsed="false">
      <c r="A14" s="7"/>
      <c r="B14" s="8" t="n">
        <v>41</v>
      </c>
      <c r="C14" s="8" t="s">
        <v>10</v>
      </c>
      <c r="D14" s="9" t="n">
        <f aca="false">D4+D7+D10</f>
        <v>820035.92</v>
      </c>
      <c r="E14" s="9" t="n">
        <f aca="false">E4+E7+E10</f>
        <v>912818.16</v>
      </c>
      <c r="F14" s="9" t="n">
        <f aca="false">F4+F7+F10</f>
        <v>1137898</v>
      </c>
      <c r="G14" s="9" t="n">
        <f aca="false">G4+G7+G10</f>
        <v>1033347.54</v>
      </c>
      <c r="H14" s="9" t="n">
        <f aca="false">H4+H7+H10</f>
        <v>1201616</v>
      </c>
      <c r="I14" s="9" t="n">
        <f aca="false">I4+I7+I10</f>
        <v>1056676</v>
      </c>
      <c r="J14" s="9" t="n">
        <f aca="false">J4+J7+J10</f>
        <v>1056676</v>
      </c>
    </row>
    <row r="15" customFormat="false" ht="13.8" hidden="false" customHeight="false" outlineLevel="0" collapsed="false">
      <c r="A15" s="7"/>
      <c r="B15" s="8" t="n">
        <v>52</v>
      </c>
      <c r="C15" s="8" t="s">
        <v>13</v>
      </c>
      <c r="D15" s="9" t="n">
        <f aca="false">D11</f>
        <v>0</v>
      </c>
      <c r="E15" s="9" t="n">
        <f aca="false">E11</f>
        <v>0</v>
      </c>
      <c r="F15" s="9" t="n">
        <f aca="false">F11</f>
        <v>0</v>
      </c>
      <c r="G15" s="9" t="n">
        <f aca="false">G11</f>
        <v>0</v>
      </c>
      <c r="H15" s="9" t="n">
        <f aca="false">H11</f>
        <v>60000</v>
      </c>
      <c r="I15" s="9" t="n">
        <f aca="false">I11</f>
        <v>0</v>
      </c>
      <c r="J15" s="9" t="n">
        <f aca="false">J11</f>
        <v>0</v>
      </c>
    </row>
    <row r="16" customFormat="false" ht="13.8" hidden="false" customHeight="false" outlineLevel="0" collapsed="false">
      <c r="A16" s="12"/>
      <c r="B16" s="13"/>
      <c r="C16" s="10" t="s">
        <v>15</v>
      </c>
      <c r="D16" s="11" t="n">
        <f aca="false">SUM(D13:D15)</f>
        <v>1317156.8</v>
      </c>
      <c r="E16" s="11" t="n">
        <f aca="false">SUM(E13:E15)</f>
        <v>1416862.24</v>
      </c>
      <c r="F16" s="11" t="n">
        <f aca="false">SUM(F13:F15)</f>
        <v>1651328</v>
      </c>
      <c r="G16" s="11" t="n">
        <f aca="false">SUM(G13:G15)</f>
        <v>1651887.01</v>
      </c>
      <c r="H16" s="11" t="n">
        <f aca="false">SUM(H13:H15)</f>
        <v>3256358</v>
      </c>
      <c r="I16" s="11" t="n">
        <f aca="false">SUM(I13:I15)</f>
        <v>1810162</v>
      </c>
      <c r="J16" s="11" t="n">
        <f aca="false">SUM(J13:J15)</f>
        <v>1539562</v>
      </c>
    </row>
    <row r="18" customFormat="false" ht="13.8" hidden="false" customHeight="false" outlineLevel="0" collapsed="false">
      <c r="A18" s="14" t="s">
        <v>16</v>
      </c>
      <c r="B18" s="14"/>
      <c r="C18" s="14"/>
      <c r="D18" s="14"/>
      <c r="E18" s="14"/>
      <c r="F18" s="14"/>
      <c r="G18" s="14"/>
      <c r="H18" s="14"/>
      <c r="I18" s="14"/>
      <c r="J18" s="14"/>
    </row>
    <row r="19" customFormat="false" ht="14.4" hidden="false" customHeight="false" outlineLevel="0" collapsed="false">
      <c r="A19" s="5"/>
      <c r="B19" s="5"/>
      <c r="C19" s="5"/>
      <c r="D19" s="6" t="s">
        <v>1</v>
      </c>
      <c r="E19" s="6" t="s">
        <v>2</v>
      </c>
      <c r="F19" s="6" t="s">
        <v>3</v>
      </c>
      <c r="G19" s="6" t="s">
        <v>4</v>
      </c>
      <c r="H19" s="6" t="s">
        <v>5</v>
      </c>
      <c r="I19" s="6" t="s">
        <v>6</v>
      </c>
      <c r="J19" s="6" t="s">
        <v>7</v>
      </c>
    </row>
    <row r="20" customFormat="false" ht="13.8" hidden="false" customHeight="false" outlineLevel="0" collapsed="false">
      <c r="A20" s="15" t="s">
        <v>17</v>
      </c>
      <c r="B20" s="16" t="n">
        <v>41</v>
      </c>
      <c r="C20" s="16" t="s">
        <v>10</v>
      </c>
      <c r="D20" s="17" t="n">
        <f aca="false">D34</f>
        <v>727435</v>
      </c>
      <c r="E20" s="17" t="n">
        <f aca="false">E34</f>
        <v>807107.68</v>
      </c>
      <c r="F20" s="17" t="n">
        <f aca="false">F34</f>
        <v>867552</v>
      </c>
      <c r="G20" s="17" t="n">
        <f aca="false">G34</f>
        <v>917795.05</v>
      </c>
      <c r="H20" s="17" t="n">
        <f aca="false">H34</f>
        <v>970576</v>
      </c>
      <c r="I20" s="17" t="n">
        <f aca="false">I34</f>
        <v>970576</v>
      </c>
      <c r="J20" s="17" t="n">
        <f aca="false">J34</f>
        <v>970576</v>
      </c>
    </row>
    <row r="21" customFormat="false" ht="13.8" hidden="false" customHeight="false" outlineLevel="0" collapsed="false">
      <c r="A21" s="12"/>
      <c r="B21" s="13"/>
      <c r="C21" s="18" t="s">
        <v>18</v>
      </c>
      <c r="D21" s="19" t="n">
        <f aca="false">SUM(D20:D20)</f>
        <v>727435</v>
      </c>
      <c r="E21" s="19" t="n">
        <f aca="false">SUM(E20:E20)</f>
        <v>807107.68</v>
      </c>
      <c r="F21" s="19" t="n">
        <f aca="false">SUM(F20:F20)</f>
        <v>867552</v>
      </c>
      <c r="G21" s="19" t="n">
        <f aca="false">SUM(G20:G20)</f>
        <v>917795.05</v>
      </c>
      <c r="H21" s="19" t="n">
        <f aca="false">SUM(H20:H20)</f>
        <v>970576</v>
      </c>
      <c r="I21" s="19" t="n">
        <f aca="false">SUM(I20:I20)</f>
        <v>970576</v>
      </c>
      <c r="J21" s="19" t="n">
        <f aca="false">SUM(J20:J20)</f>
        <v>970576</v>
      </c>
    </row>
    <row r="23" customFormat="false" ht="13.8" hidden="false" customHeight="false" outlineLevel="0" collapsed="false">
      <c r="A23" s="20" t="s">
        <v>19</v>
      </c>
      <c r="B23" s="20"/>
      <c r="C23" s="20"/>
      <c r="D23" s="20"/>
      <c r="E23" s="20"/>
      <c r="F23" s="20"/>
      <c r="G23" s="20"/>
      <c r="H23" s="20"/>
      <c r="I23" s="20"/>
      <c r="J23" s="20"/>
    </row>
    <row r="24" customFormat="false" ht="14.4" hidden="false" customHeight="false" outlineLevel="0" collapsed="false">
      <c r="A24" s="6" t="s">
        <v>20</v>
      </c>
      <c r="B24" s="6" t="s">
        <v>21</v>
      </c>
      <c r="C24" s="6" t="s">
        <v>22</v>
      </c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</row>
    <row r="25" customFormat="false" ht="13.8" hidden="false" customHeight="false" outlineLevel="0" collapsed="false">
      <c r="A25" s="21" t="s">
        <v>23</v>
      </c>
      <c r="B25" s="8" t="n">
        <v>111003</v>
      </c>
      <c r="C25" s="8" t="s">
        <v>24</v>
      </c>
      <c r="D25" s="9" t="n">
        <v>665548.61</v>
      </c>
      <c r="E25" s="9" t="n">
        <v>723616.41</v>
      </c>
      <c r="F25" s="9" t="n">
        <v>783927</v>
      </c>
      <c r="G25" s="9" t="n">
        <v>832585.1</v>
      </c>
      <c r="H25" s="9" t="n">
        <v>878696</v>
      </c>
      <c r="I25" s="9" t="n">
        <f aca="false">H25</f>
        <v>878696</v>
      </c>
      <c r="J25" s="9" t="n">
        <f aca="false">I25</f>
        <v>878696</v>
      </c>
    </row>
    <row r="26" customFormat="false" ht="13.8" hidden="false" customHeight="false" outlineLevel="0" collapsed="false">
      <c r="A26" s="21"/>
      <c r="B26" s="8" t="n">
        <v>121001</v>
      </c>
      <c r="C26" s="8" t="s">
        <v>25</v>
      </c>
      <c r="D26" s="9" t="n">
        <v>19434.1</v>
      </c>
      <c r="E26" s="9" t="n">
        <v>16830.32</v>
      </c>
      <c r="F26" s="9" t="n">
        <v>16800</v>
      </c>
      <c r="G26" s="9" t="n">
        <v>18996.12</v>
      </c>
      <c r="H26" s="9" t="n">
        <v>19500</v>
      </c>
      <c r="I26" s="9" t="n">
        <f aca="false">H26</f>
        <v>19500</v>
      </c>
      <c r="J26" s="9" t="n">
        <f aca="false">I26</f>
        <v>19500</v>
      </c>
    </row>
    <row r="27" customFormat="false" ht="13.8" hidden="false" customHeight="false" outlineLevel="0" collapsed="false">
      <c r="A27" s="21"/>
      <c r="B27" s="8" t="n">
        <v>121002</v>
      </c>
      <c r="C27" s="8" t="s">
        <v>26</v>
      </c>
      <c r="D27" s="9" t="n">
        <v>17418.94</v>
      </c>
      <c r="E27" s="9" t="n">
        <v>19766.12</v>
      </c>
      <c r="F27" s="9" t="n">
        <v>19800</v>
      </c>
      <c r="G27" s="9" t="n">
        <v>20327.07</v>
      </c>
      <c r="H27" s="9" t="n">
        <v>21000</v>
      </c>
      <c r="I27" s="9" t="n">
        <f aca="false">H27</f>
        <v>21000</v>
      </c>
      <c r="J27" s="9" t="n">
        <f aca="false">I27</f>
        <v>21000</v>
      </c>
    </row>
    <row r="28" customFormat="false" ht="13.8" hidden="false" customHeight="false" outlineLevel="0" collapsed="false">
      <c r="A28" s="21"/>
      <c r="B28" s="8" t="n">
        <v>121003</v>
      </c>
      <c r="C28" s="8" t="s">
        <v>27</v>
      </c>
      <c r="D28" s="9" t="n">
        <v>108.83</v>
      </c>
      <c r="E28" s="9" t="n">
        <v>124.83</v>
      </c>
      <c r="F28" s="9" t="n">
        <v>125</v>
      </c>
      <c r="G28" s="9" t="n">
        <v>0</v>
      </c>
      <c r="H28" s="9" t="n">
        <v>100</v>
      </c>
      <c r="I28" s="9" t="n">
        <f aca="false">H28</f>
        <v>100</v>
      </c>
      <c r="J28" s="9" t="n">
        <f aca="false">I28</f>
        <v>100</v>
      </c>
    </row>
    <row r="29" customFormat="false" ht="13.8" hidden="false" customHeight="false" outlineLevel="0" collapsed="false">
      <c r="A29" s="21"/>
      <c r="B29" s="8" t="n">
        <v>133001</v>
      </c>
      <c r="C29" s="8" t="s">
        <v>28</v>
      </c>
      <c r="D29" s="9" t="n">
        <v>2088.92</v>
      </c>
      <c r="E29" s="9" t="n">
        <v>2264</v>
      </c>
      <c r="F29" s="9" t="n">
        <v>2300</v>
      </c>
      <c r="G29" s="9" t="n">
        <v>2221.35</v>
      </c>
      <c r="H29" s="9" t="n">
        <v>2300</v>
      </c>
      <c r="I29" s="9" t="n">
        <f aca="false">H29</f>
        <v>2300</v>
      </c>
      <c r="J29" s="9" t="n">
        <f aca="false">I29</f>
        <v>2300</v>
      </c>
    </row>
    <row r="30" customFormat="false" ht="13.8" hidden="false" customHeight="false" outlineLevel="0" collapsed="false">
      <c r="A30" s="21"/>
      <c r="B30" s="8" t="n">
        <v>133003</v>
      </c>
      <c r="C30" s="8" t="s">
        <v>29</v>
      </c>
      <c r="D30" s="9" t="n">
        <v>0</v>
      </c>
      <c r="E30" s="9" t="n">
        <v>0</v>
      </c>
      <c r="F30" s="9" t="n">
        <v>0</v>
      </c>
      <c r="G30" s="9" t="n">
        <v>30</v>
      </c>
      <c r="H30" s="9" t="n">
        <v>50</v>
      </c>
      <c r="I30" s="9" t="n">
        <f aca="false">H30</f>
        <v>50</v>
      </c>
      <c r="J30" s="9" t="n">
        <f aca="false">I30</f>
        <v>50</v>
      </c>
    </row>
    <row r="31" customFormat="false" ht="13.8" hidden="false" customHeight="false" outlineLevel="0" collapsed="false">
      <c r="A31" s="21"/>
      <c r="B31" s="8" t="n">
        <v>133006</v>
      </c>
      <c r="C31" s="8" t="s">
        <v>30</v>
      </c>
      <c r="D31" s="9" t="n">
        <v>0</v>
      </c>
      <c r="E31" s="9" t="n">
        <v>0</v>
      </c>
      <c r="F31" s="9" t="n">
        <v>0</v>
      </c>
      <c r="G31" s="9" t="n">
        <v>219</v>
      </c>
      <c r="H31" s="9" t="n">
        <v>250</v>
      </c>
      <c r="I31" s="9" t="n">
        <f aca="false">H31</f>
        <v>250</v>
      </c>
      <c r="J31" s="9" t="n">
        <f aca="false">I31</f>
        <v>250</v>
      </c>
    </row>
    <row r="32" customFormat="false" ht="13.8" hidden="false" customHeight="false" outlineLevel="0" collapsed="false">
      <c r="A32" s="21"/>
      <c r="B32" s="8" t="n">
        <v>133012</v>
      </c>
      <c r="C32" s="8" t="s">
        <v>31</v>
      </c>
      <c r="D32" s="9" t="n">
        <v>1029</v>
      </c>
      <c r="E32" s="9" t="n">
        <v>2145</v>
      </c>
      <c r="F32" s="9" t="n">
        <v>2200</v>
      </c>
      <c r="G32" s="9" t="n">
        <v>2108.78</v>
      </c>
      <c r="H32" s="9" t="n">
        <v>2150</v>
      </c>
      <c r="I32" s="9" t="n">
        <f aca="false">H32</f>
        <v>2150</v>
      </c>
      <c r="J32" s="9" t="n">
        <f aca="false">I32</f>
        <v>2150</v>
      </c>
    </row>
    <row r="33" customFormat="false" ht="13.8" hidden="false" customHeight="false" outlineLevel="0" collapsed="false">
      <c r="A33" s="21"/>
      <c r="B33" s="8" t="n">
        <v>133013</v>
      </c>
      <c r="C33" s="8" t="s">
        <v>32</v>
      </c>
      <c r="D33" s="9" t="n">
        <v>21806.6</v>
      </c>
      <c r="E33" s="9" t="n">
        <v>42361</v>
      </c>
      <c r="F33" s="9" t="n">
        <v>42400</v>
      </c>
      <c r="G33" s="9" t="n">
        <v>41307.63</v>
      </c>
      <c r="H33" s="9" t="n">
        <f aca="false">42000+4530</f>
        <v>46530</v>
      </c>
      <c r="I33" s="9" t="n">
        <f aca="false">H33</f>
        <v>46530</v>
      </c>
      <c r="J33" s="9" t="n">
        <f aca="false">I33</f>
        <v>46530</v>
      </c>
    </row>
    <row r="34" s="23" customFormat="true" ht="13.8" hidden="false" customHeight="false" outlineLevel="0" collapsed="false">
      <c r="A34" s="22"/>
      <c r="B34" s="10" t="n">
        <v>41</v>
      </c>
      <c r="C34" s="10" t="s">
        <v>10</v>
      </c>
      <c r="D34" s="11" t="n">
        <f aca="false">SUM(D25:D33)</f>
        <v>727435</v>
      </c>
      <c r="E34" s="11" t="n">
        <f aca="false">SUM(E25:E33)</f>
        <v>807107.68</v>
      </c>
      <c r="F34" s="11" t="n">
        <f aca="false">SUM(F25:F33)</f>
        <v>867552</v>
      </c>
      <c r="G34" s="11" t="n">
        <f aca="false">SUM(G25:G33)</f>
        <v>917795.05</v>
      </c>
      <c r="H34" s="11" t="n">
        <f aca="false">SUM(H25:H33)</f>
        <v>970576</v>
      </c>
      <c r="I34" s="11" t="n">
        <f aca="false">SUM(I25:I33)</f>
        <v>970576</v>
      </c>
      <c r="J34" s="11" t="n">
        <f aca="false">SUM(J25:J33)</f>
        <v>970576</v>
      </c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6" customFormat="false" ht="13.8" hidden="false" customHeight="false" outlineLevel="0" collapsed="false">
      <c r="A36" s="14" t="s">
        <v>33</v>
      </c>
      <c r="B36" s="14"/>
      <c r="C36" s="14"/>
      <c r="D36" s="14"/>
      <c r="E36" s="14"/>
      <c r="F36" s="14"/>
      <c r="G36" s="14"/>
      <c r="H36" s="14"/>
      <c r="I36" s="14"/>
      <c r="J36" s="14"/>
    </row>
    <row r="37" customFormat="false" ht="14.4" hidden="false" customHeight="false" outlineLevel="0" collapsed="false">
      <c r="A37" s="5"/>
      <c r="B37" s="5"/>
      <c r="C37" s="5"/>
      <c r="D37" s="6" t="s">
        <v>1</v>
      </c>
      <c r="E37" s="6" t="s">
        <v>2</v>
      </c>
      <c r="F37" s="6" t="s">
        <v>3</v>
      </c>
      <c r="G37" s="6" t="s">
        <v>4</v>
      </c>
      <c r="H37" s="6" t="s">
        <v>5</v>
      </c>
      <c r="I37" s="6" t="s">
        <v>6</v>
      </c>
      <c r="J37" s="6" t="s">
        <v>7</v>
      </c>
    </row>
    <row r="38" customFormat="false" ht="13.8" hidden="false" customHeight="false" outlineLevel="0" collapsed="false">
      <c r="A38" s="15"/>
      <c r="B38" s="16" t="n">
        <v>41</v>
      </c>
      <c r="C38" s="16" t="s">
        <v>10</v>
      </c>
      <c r="D38" s="17" t="n">
        <f aca="false">D49</f>
        <v>89213.61</v>
      </c>
      <c r="E38" s="17" t="n">
        <f aca="false">E49</f>
        <v>93536.97</v>
      </c>
      <c r="F38" s="17" t="n">
        <f aca="false">F49</f>
        <v>87447</v>
      </c>
      <c r="G38" s="17" t="n">
        <f aca="false">G49</f>
        <v>104281.92</v>
      </c>
      <c r="H38" s="17" t="n">
        <f aca="false">H49</f>
        <v>86100</v>
      </c>
      <c r="I38" s="17" t="n">
        <f aca="false">I49</f>
        <v>86100</v>
      </c>
      <c r="J38" s="17" t="n">
        <f aca="false">J49</f>
        <v>86100</v>
      </c>
    </row>
    <row r="39" customFormat="false" ht="13.8" hidden="false" customHeight="false" outlineLevel="0" collapsed="false">
      <c r="A39" s="12"/>
      <c r="B39" s="13"/>
      <c r="C39" s="18" t="s">
        <v>18</v>
      </c>
      <c r="D39" s="19" t="n">
        <f aca="false">SUM(D38:D38)</f>
        <v>89213.61</v>
      </c>
      <c r="E39" s="19" t="n">
        <f aca="false">SUM(E38:E38)</f>
        <v>93536.97</v>
      </c>
      <c r="F39" s="19" t="n">
        <f aca="false">SUM(F38:F38)</f>
        <v>87447</v>
      </c>
      <c r="G39" s="19" t="n">
        <f aca="false">SUM(G38:G38)</f>
        <v>104281.92</v>
      </c>
      <c r="H39" s="19" t="n">
        <f aca="false">SUM(H38:H38)</f>
        <v>86100</v>
      </c>
      <c r="I39" s="19" t="n">
        <f aca="false">SUM(I38:I38)</f>
        <v>86100</v>
      </c>
      <c r="J39" s="19" t="n">
        <f aca="false">SUM(J38:J38)</f>
        <v>86100</v>
      </c>
    </row>
    <row r="41" customFormat="false" ht="13.8" hidden="false" customHeight="false" outlineLevel="0" collapsed="false">
      <c r="A41" s="20" t="s">
        <v>34</v>
      </c>
      <c r="B41" s="20"/>
      <c r="C41" s="20"/>
      <c r="D41" s="20"/>
      <c r="E41" s="20"/>
      <c r="F41" s="20"/>
      <c r="G41" s="20"/>
      <c r="H41" s="20"/>
      <c r="I41" s="20"/>
      <c r="J41" s="20"/>
    </row>
    <row r="42" customFormat="false" ht="14.4" hidden="false" customHeight="false" outlineLevel="0" collapsed="false">
      <c r="A42" s="6" t="s">
        <v>20</v>
      </c>
      <c r="B42" s="6" t="s">
        <v>21</v>
      </c>
      <c r="C42" s="6" t="s">
        <v>22</v>
      </c>
      <c r="D42" s="6" t="s">
        <v>1</v>
      </c>
      <c r="E42" s="6" t="s">
        <v>2</v>
      </c>
      <c r="F42" s="6" t="s">
        <v>3</v>
      </c>
      <c r="G42" s="6" t="s">
        <v>4</v>
      </c>
      <c r="H42" s="6" t="s">
        <v>5</v>
      </c>
      <c r="I42" s="6" t="s">
        <v>6</v>
      </c>
      <c r="J42" s="6" t="s">
        <v>7</v>
      </c>
    </row>
    <row r="43" customFormat="false" ht="13.8" hidden="false" customHeight="false" outlineLevel="0" collapsed="false">
      <c r="A43" s="24" t="s">
        <v>35</v>
      </c>
      <c r="B43" s="8" t="n">
        <v>210</v>
      </c>
      <c r="C43" s="8" t="s">
        <v>36</v>
      </c>
      <c r="D43" s="9" t="n">
        <v>10954.51</v>
      </c>
      <c r="E43" s="9" t="n">
        <v>9992.05</v>
      </c>
      <c r="F43" s="9" t="n">
        <v>1860</v>
      </c>
      <c r="G43" s="9" t="n">
        <v>6940.41</v>
      </c>
      <c r="H43" s="9" t="n">
        <v>6900</v>
      </c>
      <c r="I43" s="9" t="n">
        <f aca="false">H43</f>
        <v>6900</v>
      </c>
      <c r="J43" s="9" t="n">
        <f aca="false">I43</f>
        <v>6900</v>
      </c>
    </row>
    <row r="44" customFormat="false" ht="13.8" hidden="false" customHeight="false" outlineLevel="0" collapsed="false">
      <c r="A44" s="24"/>
      <c r="B44" s="8" t="n">
        <v>220</v>
      </c>
      <c r="C44" s="8" t="s">
        <v>37</v>
      </c>
      <c r="D44" s="9" t="n">
        <v>68764.51</v>
      </c>
      <c r="E44" s="9" t="n">
        <v>63741.24</v>
      </c>
      <c r="F44" s="9" t="n">
        <v>63890</v>
      </c>
      <c r="G44" s="9" t="n">
        <v>65784.01</v>
      </c>
      <c r="H44" s="9" t="n">
        <v>64500</v>
      </c>
      <c r="I44" s="9" t="n">
        <f aca="false">H44</f>
        <v>64500</v>
      </c>
      <c r="J44" s="9" t="n">
        <f aca="false">I44</f>
        <v>64500</v>
      </c>
    </row>
    <row r="45" customFormat="false" ht="13.8" hidden="false" customHeight="false" outlineLevel="0" collapsed="false">
      <c r="A45" s="24"/>
      <c r="B45" s="8" t="n">
        <v>230</v>
      </c>
      <c r="C45" s="8" t="s">
        <v>38</v>
      </c>
      <c r="D45" s="9" t="n">
        <v>1072.5</v>
      </c>
      <c r="E45" s="9" t="n">
        <v>280</v>
      </c>
      <c r="F45" s="9" t="n">
        <v>0</v>
      </c>
      <c r="G45" s="9" t="n">
        <v>0</v>
      </c>
      <c r="H45" s="9" t="n">
        <v>0</v>
      </c>
      <c r="I45" s="9" t="n">
        <f aca="false">H45</f>
        <v>0</v>
      </c>
      <c r="J45" s="9" t="n">
        <f aca="false">I45</f>
        <v>0</v>
      </c>
    </row>
    <row r="46" customFormat="false" ht="13.8" hidden="false" customHeight="false" outlineLevel="0" collapsed="false">
      <c r="A46" s="24"/>
      <c r="B46" s="8" t="n">
        <v>240</v>
      </c>
      <c r="C46" s="8" t="s">
        <v>39</v>
      </c>
      <c r="D46" s="9" t="n">
        <v>37.93</v>
      </c>
      <c r="E46" s="9" t="n">
        <v>20.59</v>
      </c>
      <c r="F46" s="9" t="n">
        <v>20</v>
      </c>
      <c r="G46" s="9" t="n">
        <v>701.63</v>
      </c>
      <c r="H46" s="9" t="n">
        <v>150</v>
      </c>
      <c r="I46" s="9" t="n">
        <f aca="false">H46</f>
        <v>150</v>
      </c>
      <c r="J46" s="9" t="n">
        <f aca="false">I46</f>
        <v>150</v>
      </c>
    </row>
    <row r="47" customFormat="false" ht="13.8" hidden="false" customHeight="false" outlineLevel="0" collapsed="false">
      <c r="A47" s="24"/>
      <c r="B47" s="8" t="n">
        <v>290</v>
      </c>
      <c r="C47" s="8" t="s">
        <v>40</v>
      </c>
      <c r="D47" s="9" t="n">
        <v>490.01</v>
      </c>
      <c r="E47" s="9" t="n">
        <v>11064.09</v>
      </c>
      <c r="F47" s="9" t="n">
        <v>8950</v>
      </c>
      <c r="G47" s="9" t="n">
        <v>19155.16</v>
      </c>
      <c r="H47" s="9" t="n">
        <v>8600</v>
      </c>
      <c r="I47" s="9" t="n">
        <f aca="false">H47</f>
        <v>8600</v>
      </c>
      <c r="J47" s="9" t="n">
        <f aca="false">I47</f>
        <v>8600</v>
      </c>
    </row>
    <row r="48" customFormat="false" ht="13.8" hidden="false" customHeight="false" outlineLevel="0" collapsed="false">
      <c r="A48" s="24"/>
      <c r="B48" s="8" t="s">
        <v>41</v>
      </c>
      <c r="C48" s="8" t="s">
        <v>42</v>
      </c>
      <c r="D48" s="9" t="n">
        <v>7894.15</v>
      </c>
      <c r="E48" s="9" t="n">
        <v>8439</v>
      </c>
      <c r="F48" s="9" t="n">
        <v>12727</v>
      </c>
      <c r="G48" s="25" t="n">
        <v>11700.71</v>
      </c>
      <c r="H48" s="25" t="n">
        <v>5950</v>
      </c>
      <c r="I48" s="9" t="n">
        <f aca="false">H48</f>
        <v>5950</v>
      </c>
      <c r="J48" s="9" t="n">
        <f aca="false">I48</f>
        <v>5950</v>
      </c>
    </row>
    <row r="49" customFormat="false" ht="13.8" hidden="false" customHeight="false" outlineLevel="0" collapsed="false">
      <c r="A49" s="12"/>
      <c r="B49" s="26" t="n">
        <v>41</v>
      </c>
      <c r="C49" s="26" t="s">
        <v>10</v>
      </c>
      <c r="D49" s="27" t="n">
        <f aca="false">SUM(D43:D48)</f>
        <v>89213.61</v>
      </c>
      <c r="E49" s="27" t="n">
        <f aca="false">SUM(E43:E48)</f>
        <v>93536.97</v>
      </c>
      <c r="F49" s="27" t="n">
        <f aca="false">SUM(F43:F48)</f>
        <v>87447</v>
      </c>
      <c r="G49" s="27" t="n">
        <f aca="false">SUM(G43:G48)</f>
        <v>104281.92</v>
      </c>
      <c r="H49" s="27" t="n">
        <f aca="false">SUM(H43:H48)</f>
        <v>86100</v>
      </c>
      <c r="I49" s="27" t="n">
        <f aca="false">SUM(I43:I48)</f>
        <v>86100</v>
      </c>
      <c r="J49" s="27" t="n">
        <f aca="false">SUM(J43:J48)</f>
        <v>86100</v>
      </c>
    </row>
    <row r="51" customFormat="false" ht="13.8" hidden="false" customHeight="false" outlineLevel="0" collapsed="false">
      <c r="B51" s="28" t="s">
        <v>43</v>
      </c>
      <c r="C51" s="12" t="s">
        <v>44</v>
      </c>
      <c r="D51" s="29" t="n">
        <v>10600.88</v>
      </c>
      <c r="E51" s="29" t="n">
        <v>9629</v>
      </c>
      <c r="F51" s="29" t="n">
        <v>1500</v>
      </c>
      <c r="G51" s="29" t="n">
        <v>6576.64</v>
      </c>
      <c r="H51" s="29" t="n">
        <v>6300</v>
      </c>
      <c r="I51" s="29" t="n">
        <f aca="false">H51</f>
        <v>6300</v>
      </c>
      <c r="J51" s="30" t="n">
        <f aca="false">I51</f>
        <v>6300</v>
      </c>
    </row>
    <row r="52" customFormat="false" ht="13.8" hidden="false" customHeight="false" outlineLevel="0" collapsed="false">
      <c r="B52" s="31"/>
      <c r="C52" s="32" t="s">
        <v>45</v>
      </c>
      <c r="D52" s="33" t="n">
        <v>8219.5</v>
      </c>
      <c r="E52" s="33" t="n">
        <v>7544.18</v>
      </c>
      <c r="F52" s="33" t="n">
        <v>7500</v>
      </c>
      <c r="G52" s="33" t="n">
        <v>8783.3</v>
      </c>
      <c r="H52" s="33" t="n">
        <v>8900</v>
      </c>
      <c r="I52" s="33" t="n">
        <f aca="false">H52</f>
        <v>8900</v>
      </c>
      <c r="J52" s="34" t="n">
        <f aca="false">I52</f>
        <v>8900</v>
      </c>
    </row>
    <row r="53" customFormat="false" ht="13.8" hidden="false" customHeight="false" outlineLevel="0" collapsed="false">
      <c r="B53" s="31"/>
      <c r="C53" s="32" t="s">
        <v>46</v>
      </c>
      <c r="D53" s="33" t="n">
        <v>2400</v>
      </c>
      <c r="E53" s="33" t="n">
        <v>3200</v>
      </c>
      <c r="F53" s="33" t="n">
        <v>3200</v>
      </c>
      <c r="G53" s="33" t="n">
        <v>3200</v>
      </c>
      <c r="H53" s="33" t="n">
        <v>3200</v>
      </c>
      <c r="I53" s="33" t="n">
        <f aca="false">H53</f>
        <v>3200</v>
      </c>
      <c r="J53" s="34" t="n">
        <f aca="false">I53</f>
        <v>3200</v>
      </c>
    </row>
    <row r="54" customFormat="false" ht="13.8" hidden="false" customHeight="false" outlineLevel="0" collapsed="false">
      <c r="B54" s="31"/>
      <c r="C54" s="32" t="s">
        <v>47</v>
      </c>
      <c r="D54" s="33" t="n">
        <v>15149.35</v>
      </c>
      <c r="E54" s="33" t="n">
        <v>20772.49</v>
      </c>
      <c r="F54" s="33" t="n">
        <v>21000</v>
      </c>
      <c r="G54" s="33" t="n">
        <v>17460.64</v>
      </c>
      <c r="H54" s="33" t="n">
        <v>18000</v>
      </c>
      <c r="I54" s="33" t="n">
        <f aca="false">H54</f>
        <v>18000</v>
      </c>
      <c r="J54" s="34" t="n">
        <f aca="false">I54</f>
        <v>18000</v>
      </c>
    </row>
    <row r="55" customFormat="false" ht="13.8" hidden="false" customHeight="false" outlineLevel="0" collapsed="false">
      <c r="B55" s="31"/>
      <c r="C55" s="32" t="s">
        <v>48</v>
      </c>
      <c r="D55" s="33" t="n">
        <v>3437.59</v>
      </c>
      <c r="E55" s="33" t="n">
        <v>1358.39</v>
      </c>
      <c r="F55" s="33" t="n">
        <v>1360</v>
      </c>
      <c r="G55" s="33" t="n">
        <v>503.8</v>
      </c>
      <c r="H55" s="33" t="n">
        <v>0</v>
      </c>
      <c r="I55" s="33" t="n">
        <f aca="false">H55</f>
        <v>0</v>
      </c>
      <c r="J55" s="34" t="n">
        <f aca="false">I55</f>
        <v>0</v>
      </c>
    </row>
    <row r="56" customFormat="false" ht="13.8" hidden="false" customHeight="false" outlineLevel="0" collapsed="false">
      <c r="B56" s="31"/>
      <c r="C56" s="32" t="s">
        <v>49</v>
      </c>
      <c r="D56" s="33" t="n">
        <v>1607.13</v>
      </c>
      <c r="E56" s="33" t="n">
        <v>99.86</v>
      </c>
      <c r="F56" s="33" t="n">
        <v>100</v>
      </c>
      <c r="G56" s="33" t="n">
        <v>40.33</v>
      </c>
      <c r="H56" s="33" t="n">
        <v>45</v>
      </c>
      <c r="I56" s="33" t="n">
        <f aca="false">H56</f>
        <v>45</v>
      </c>
      <c r="J56" s="34" t="n">
        <f aca="false">I56</f>
        <v>45</v>
      </c>
    </row>
    <row r="57" customFormat="false" ht="13.8" hidden="false" customHeight="false" outlineLevel="0" collapsed="false">
      <c r="B57" s="31"/>
      <c r="C57" s="32" t="s">
        <v>50</v>
      </c>
      <c r="D57" s="35" t="n">
        <v>2162</v>
      </c>
      <c r="E57" s="33" t="n">
        <v>0</v>
      </c>
      <c r="F57" s="33" t="n">
        <v>0</v>
      </c>
      <c r="G57" s="33" t="n">
        <v>1269</v>
      </c>
      <c r="H57" s="33" t="n">
        <v>0</v>
      </c>
      <c r="I57" s="33" t="n">
        <f aca="false">H57</f>
        <v>0</v>
      </c>
      <c r="J57" s="34" t="n">
        <f aca="false">I57</f>
        <v>0</v>
      </c>
    </row>
    <row r="58" customFormat="false" ht="13.8" hidden="false" customHeight="false" outlineLevel="0" collapsed="false">
      <c r="B58" s="31"/>
      <c r="C58" s="32" t="s">
        <v>51</v>
      </c>
      <c r="D58" s="35" t="n">
        <v>18499.98</v>
      </c>
      <c r="E58" s="35" t="n">
        <v>19583.23</v>
      </c>
      <c r="F58" s="35" t="n">
        <v>19600</v>
      </c>
      <c r="G58" s="35" t="n">
        <v>19749.61</v>
      </c>
      <c r="H58" s="35" t="n">
        <v>18000</v>
      </c>
      <c r="I58" s="33" t="n">
        <f aca="false">H58</f>
        <v>18000</v>
      </c>
      <c r="J58" s="34" t="n">
        <f aca="false">I58</f>
        <v>18000</v>
      </c>
    </row>
    <row r="59" customFormat="false" ht="13.8" hidden="false" customHeight="false" outlineLevel="0" collapsed="false">
      <c r="B59" s="31"/>
      <c r="C59" s="32" t="s">
        <v>52</v>
      </c>
      <c r="D59" s="35" t="n">
        <v>5342.44</v>
      </c>
      <c r="E59" s="33" t="n">
        <v>2245.45</v>
      </c>
      <c r="F59" s="35" t="n">
        <v>2200</v>
      </c>
      <c r="G59" s="35" t="n">
        <v>5280</v>
      </c>
      <c r="H59" s="35" t="n">
        <v>5000</v>
      </c>
      <c r="I59" s="33" t="n">
        <f aca="false">H59</f>
        <v>5000</v>
      </c>
      <c r="J59" s="34" t="n">
        <f aca="false">I59</f>
        <v>5000</v>
      </c>
    </row>
    <row r="60" customFormat="false" ht="13.8" hidden="false" customHeight="false" outlineLevel="0" collapsed="false">
      <c r="B60" s="31"/>
      <c r="C60" s="32" t="s">
        <v>53</v>
      </c>
      <c r="D60" s="35" t="n">
        <v>3246</v>
      </c>
      <c r="E60" s="35" t="n">
        <v>2786</v>
      </c>
      <c r="F60" s="35" t="n">
        <v>2800</v>
      </c>
      <c r="G60" s="35" t="n">
        <v>3339</v>
      </c>
      <c r="H60" s="35" t="n">
        <v>4400</v>
      </c>
      <c r="I60" s="33" t="n">
        <f aca="false">H60</f>
        <v>4400</v>
      </c>
      <c r="J60" s="34" t="n">
        <f aca="false">I60</f>
        <v>4400</v>
      </c>
    </row>
    <row r="61" customFormat="false" ht="13.8" hidden="false" customHeight="false" outlineLevel="0" collapsed="false">
      <c r="B61" s="31"/>
      <c r="C61" s="32" t="s">
        <v>54</v>
      </c>
      <c r="D61" s="35" t="n">
        <v>1289.2</v>
      </c>
      <c r="E61" s="35" t="n">
        <v>1624</v>
      </c>
      <c r="F61" s="35" t="n">
        <v>1600</v>
      </c>
      <c r="G61" s="35" t="n">
        <v>391</v>
      </c>
      <c r="H61" s="35" t="n">
        <v>400</v>
      </c>
      <c r="I61" s="33" t="n">
        <f aca="false">H61</f>
        <v>400</v>
      </c>
      <c r="J61" s="34" t="n">
        <f aca="false">I61</f>
        <v>400</v>
      </c>
    </row>
    <row r="62" customFormat="false" ht="13.8" hidden="false" customHeight="false" outlineLevel="0" collapsed="false">
      <c r="B62" s="31"/>
      <c r="C62" s="32" t="s">
        <v>55</v>
      </c>
      <c r="D62" s="35" t="n">
        <v>2460</v>
      </c>
      <c r="E62" s="35" t="n">
        <v>600</v>
      </c>
      <c r="F62" s="35" t="n">
        <v>600</v>
      </c>
      <c r="G62" s="35" t="n">
        <v>0</v>
      </c>
      <c r="H62" s="35" t="n">
        <v>0</v>
      </c>
      <c r="I62" s="33" t="n">
        <f aca="false">H62</f>
        <v>0</v>
      </c>
      <c r="J62" s="34" t="n">
        <f aca="false">I62</f>
        <v>0</v>
      </c>
    </row>
    <row r="63" customFormat="false" ht="13.8" hidden="false" customHeight="false" outlineLevel="0" collapsed="false">
      <c r="B63" s="31"/>
      <c r="C63" s="32" t="s">
        <v>56</v>
      </c>
      <c r="D63" s="35" t="n">
        <v>0</v>
      </c>
      <c r="E63" s="33" t="n">
        <v>1997.99</v>
      </c>
      <c r="F63" s="33" t="n">
        <v>0</v>
      </c>
      <c r="G63" s="33" t="n">
        <v>5768.62</v>
      </c>
      <c r="H63" s="33" t="n">
        <v>0</v>
      </c>
      <c r="I63" s="33" t="n">
        <f aca="false">H63</f>
        <v>0</v>
      </c>
      <c r="J63" s="34" t="n">
        <f aca="false">I63</f>
        <v>0</v>
      </c>
    </row>
    <row r="64" customFormat="false" ht="13.8" hidden="false" customHeight="false" outlineLevel="0" collapsed="false">
      <c r="B64" s="36"/>
      <c r="C64" s="37" t="s">
        <v>57</v>
      </c>
      <c r="D64" s="38" t="n">
        <v>0</v>
      </c>
      <c r="E64" s="38" t="n">
        <v>8820.15</v>
      </c>
      <c r="F64" s="38" t="n">
        <v>8800</v>
      </c>
      <c r="G64" s="38" t="n">
        <v>6400.84</v>
      </c>
      <c r="H64" s="38" t="n">
        <v>8600</v>
      </c>
      <c r="I64" s="38" t="n">
        <f aca="false">H64</f>
        <v>8600</v>
      </c>
      <c r="J64" s="39" t="n">
        <f aca="false">I64</f>
        <v>8600</v>
      </c>
    </row>
    <row r="66" customFormat="false" ht="13.8" hidden="false" customHeight="false" outlineLevel="0" collapsed="false">
      <c r="A66" s="14" t="s">
        <v>58</v>
      </c>
      <c r="B66" s="14"/>
      <c r="C66" s="14"/>
      <c r="D66" s="14"/>
      <c r="E66" s="14"/>
      <c r="F66" s="14"/>
      <c r="G66" s="14"/>
      <c r="H66" s="14"/>
      <c r="I66" s="14"/>
      <c r="J66" s="14"/>
    </row>
    <row r="67" customFormat="false" ht="14.4" hidden="false" customHeight="false" outlineLevel="0" collapsed="false">
      <c r="A67" s="5"/>
      <c r="B67" s="5"/>
      <c r="C67" s="5"/>
      <c r="D67" s="6" t="s">
        <v>1</v>
      </c>
      <c r="E67" s="6" t="s">
        <v>2</v>
      </c>
      <c r="F67" s="6" t="s">
        <v>3</v>
      </c>
      <c r="G67" s="6" t="s">
        <v>4</v>
      </c>
      <c r="H67" s="6" t="s">
        <v>5</v>
      </c>
      <c r="I67" s="6" t="s">
        <v>6</v>
      </c>
      <c r="J67" s="6" t="s">
        <v>7</v>
      </c>
    </row>
    <row r="68" customFormat="false" ht="13.8" hidden="false" customHeight="false" outlineLevel="0" collapsed="false">
      <c r="A68" s="15" t="s">
        <v>8</v>
      </c>
      <c r="B68" s="16" t="n">
        <v>111</v>
      </c>
      <c r="C68" s="16" t="s">
        <v>9</v>
      </c>
      <c r="D68" s="17" t="n">
        <f aca="false">D100</f>
        <v>474738.52</v>
      </c>
      <c r="E68" s="17" t="n">
        <f aca="false">E100</f>
        <v>486713.67</v>
      </c>
      <c r="F68" s="40" t="n">
        <f aca="false">F100</f>
        <v>513430</v>
      </c>
      <c r="G68" s="40" t="n">
        <f aca="false">G100</f>
        <v>565026.47</v>
      </c>
      <c r="H68" s="40" t="n">
        <f aca="false">H100</f>
        <v>1994742</v>
      </c>
      <c r="I68" s="40" t="n">
        <f aca="false">I100</f>
        <v>753486</v>
      </c>
      <c r="J68" s="40" t="n">
        <f aca="false">J100</f>
        <v>482886</v>
      </c>
    </row>
    <row r="69" customFormat="false" ht="13.8" hidden="false" customHeight="false" outlineLevel="0" collapsed="false">
      <c r="A69" s="12"/>
      <c r="B69" s="13"/>
      <c r="C69" s="18" t="s">
        <v>18</v>
      </c>
      <c r="D69" s="19" t="n">
        <f aca="false">SUM(D68:D68)</f>
        <v>474738.52</v>
      </c>
      <c r="E69" s="19" t="n">
        <f aca="false">SUM(E68:E68)</f>
        <v>486713.67</v>
      </c>
      <c r="F69" s="19" t="n">
        <f aca="false">SUM(F68:F68)</f>
        <v>513430</v>
      </c>
      <c r="G69" s="19" t="n">
        <f aca="false">SUM(G68:G68)</f>
        <v>565026.47</v>
      </c>
      <c r="H69" s="19" t="n">
        <f aca="false">SUM(H68:H68)</f>
        <v>1994742</v>
      </c>
      <c r="I69" s="19" t="n">
        <f aca="false">SUM(I68:I68)</f>
        <v>753486</v>
      </c>
      <c r="J69" s="19" t="n">
        <f aca="false">SUM(J68:J68)</f>
        <v>482886</v>
      </c>
    </row>
    <row r="71" customFormat="false" ht="13.8" hidden="false" customHeight="false" outlineLevel="0" collapsed="false">
      <c r="A71" s="41" t="s">
        <v>59</v>
      </c>
      <c r="B71" s="41"/>
      <c r="C71" s="41"/>
      <c r="D71" s="41"/>
      <c r="E71" s="41"/>
      <c r="F71" s="41"/>
      <c r="G71" s="41"/>
      <c r="H71" s="41"/>
      <c r="I71" s="41"/>
      <c r="J71" s="41"/>
    </row>
    <row r="72" customFormat="false" ht="14.4" hidden="false" customHeight="false" outlineLevel="0" collapsed="false">
      <c r="A72" s="6" t="s">
        <v>20</v>
      </c>
      <c r="B72" s="6" t="s">
        <v>21</v>
      </c>
      <c r="C72" s="6" t="s">
        <v>22</v>
      </c>
      <c r="D72" s="6" t="s">
        <v>1</v>
      </c>
      <c r="E72" s="6" t="s">
        <v>2</v>
      </c>
      <c r="F72" s="6" t="s">
        <v>3</v>
      </c>
      <c r="G72" s="6" t="s">
        <v>4</v>
      </c>
      <c r="H72" s="6" t="s">
        <v>5</v>
      </c>
      <c r="I72" s="6" t="s">
        <v>6</v>
      </c>
      <c r="J72" s="6" t="s">
        <v>7</v>
      </c>
    </row>
    <row r="73" customFormat="false" ht="13.8" hidden="false" customHeight="false" outlineLevel="0" collapsed="false">
      <c r="A73" s="42" t="s">
        <v>35</v>
      </c>
      <c r="B73" s="8" t="n">
        <v>311</v>
      </c>
      <c r="C73" s="8" t="s">
        <v>60</v>
      </c>
      <c r="D73" s="9" t="n">
        <v>1620.36</v>
      </c>
      <c r="E73" s="9" t="n">
        <v>1317.12</v>
      </c>
      <c r="F73" s="43" t="n">
        <v>0</v>
      </c>
      <c r="G73" s="43" t="n">
        <v>700</v>
      </c>
      <c r="H73" s="44" t="n">
        <v>700</v>
      </c>
      <c r="I73" s="43" t="n">
        <f aca="false">H73</f>
        <v>700</v>
      </c>
      <c r="J73" s="43" t="n">
        <f aca="false">I73</f>
        <v>700</v>
      </c>
    </row>
    <row r="74" customFormat="false" ht="13.8" hidden="false" customHeight="false" outlineLevel="0" collapsed="false">
      <c r="A74" s="42"/>
      <c r="B74" s="8" t="n">
        <v>312001</v>
      </c>
      <c r="C74" s="8" t="s">
        <v>61</v>
      </c>
      <c r="D74" s="9" t="n">
        <v>350826</v>
      </c>
      <c r="E74" s="9" t="n">
        <f aca="false">373433+57.39+792</f>
        <v>374282.39</v>
      </c>
      <c r="F74" s="43" t="n">
        <v>394085</v>
      </c>
      <c r="G74" s="43" t="n">
        <v>391633</v>
      </c>
      <c r="H74" s="44" t="n">
        <f aca="false">398932+963</f>
        <v>399895</v>
      </c>
      <c r="I74" s="43" t="n">
        <f aca="false">H74</f>
        <v>399895</v>
      </c>
      <c r="J74" s="43" t="n">
        <f aca="false">I74</f>
        <v>399895</v>
      </c>
    </row>
    <row r="75" customFormat="false" ht="13.8" hidden="false" customHeight="false" outlineLevel="0" collapsed="false">
      <c r="A75" s="42"/>
      <c r="B75" s="8" t="n">
        <v>312001</v>
      </c>
      <c r="C75" s="8" t="s">
        <v>62</v>
      </c>
      <c r="D75" s="9" t="n">
        <v>3553</v>
      </c>
      <c r="E75" s="9" t="n">
        <v>5045</v>
      </c>
      <c r="F75" s="43" t="n">
        <v>11510</v>
      </c>
      <c r="G75" s="43" t="n">
        <v>1889</v>
      </c>
      <c r="H75" s="44" t="n">
        <v>0</v>
      </c>
      <c r="I75" s="43" t="n">
        <f aca="false">H75</f>
        <v>0</v>
      </c>
      <c r="J75" s="43" t="n">
        <f aca="false">I75</f>
        <v>0</v>
      </c>
    </row>
    <row r="76" customFormat="false" ht="13.8" hidden="false" customHeight="false" outlineLevel="0" collapsed="false">
      <c r="A76" s="42"/>
      <c r="B76" s="8" t="n">
        <v>312001</v>
      </c>
      <c r="C76" s="8" t="s">
        <v>63</v>
      </c>
      <c r="D76" s="9" t="n">
        <v>1300</v>
      </c>
      <c r="E76" s="9" t="n">
        <v>3412.5</v>
      </c>
      <c r="F76" s="43" t="n">
        <v>4095</v>
      </c>
      <c r="G76" s="43" t="n">
        <v>4346</v>
      </c>
      <c r="H76" s="44" t="n">
        <v>4610</v>
      </c>
      <c r="I76" s="43" t="n">
        <f aca="false">H76</f>
        <v>4610</v>
      </c>
      <c r="J76" s="43" t="n">
        <f aca="false">I76</f>
        <v>4610</v>
      </c>
    </row>
    <row r="77" customFormat="false" ht="13.8" hidden="false" customHeight="false" outlineLevel="0" collapsed="false">
      <c r="A77" s="42"/>
      <c r="B77" s="8" t="n">
        <v>312001</v>
      </c>
      <c r="C77" s="8" t="s">
        <v>64</v>
      </c>
      <c r="D77" s="9" t="n">
        <v>4507</v>
      </c>
      <c r="E77" s="9" t="n">
        <v>4992</v>
      </c>
      <c r="F77" s="43" t="n">
        <v>5640</v>
      </c>
      <c r="G77" s="43" t="n">
        <v>5803</v>
      </c>
      <c r="H77" s="44" t="n">
        <v>5830</v>
      </c>
      <c r="I77" s="43" t="n">
        <f aca="false">H77</f>
        <v>5830</v>
      </c>
      <c r="J77" s="43" t="n">
        <f aca="false">I77</f>
        <v>5830</v>
      </c>
    </row>
    <row r="78" customFormat="false" ht="13.8" hidden="false" customHeight="false" outlineLevel="0" collapsed="false">
      <c r="A78" s="42"/>
      <c r="B78" s="8" t="n">
        <v>312001</v>
      </c>
      <c r="C78" s="8" t="s">
        <v>65</v>
      </c>
      <c r="D78" s="9" t="n">
        <v>6280</v>
      </c>
      <c r="E78" s="9" t="n">
        <v>6089</v>
      </c>
      <c r="F78" s="43" t="n">
        <v>6089</v>
      </c>
      <c r="G78" s="43" t="n">
        <v>3312</v>
      </c>
      <c r="H78" s="44" t="n">
        <v>3500</v>
      </c>
      <c r="I78" s="43" t="n">
        <f aca="false">H78</f>
        <v>3500</v>
      </c>
      <c r="J78" s="43" t="n">
        <f aca="false">I78</f>
        <v>3500</v>
      </c>
    </row>
    <row r="79" customFormat="false" ht="13.8" hidden="false" customHeight="false" outlineLevel="0" collapsed="false">
      <c r="A79" s="42"/>
      <c r="B79" s="8" t="n">
        <v>312001</v>
      </c>
      <c r="C79" s="8" t="s">
        <v>66</v>
      </c>
      <c r="D79" s="9" t="n">
        <v>1162</v>
      </c>
      <c r="E79" s="9" t="n">
        <v>1029.2</v>
      </c>
      <c r="F79" s="43" t="n">
        <v>1000</v>
      </c>
      <c r="G79" s="43" t="n">
        <v>564.4</v>
      </c>
      <c r="H79" s="44" t="n">
        <v>560</v>
      </c>
      <c r="I79" s="43" t="n">
        <f aca="false">H79</f>
        <v>560</v>
      </c>
      <c r="J79" s="43" t="n">
        <f aca="false">I79</f>
        <v>560</v>
      </c>
    </row>
    <row r="80" customFormat="false" ht="13.8" hidden="false" customHeight="false" outlineLevel="0" collapsed="false">
      <c r="A80" s="42"/>
      <c r="B80" s="8" t="n">
        <v>312001</v>
      </c>
      <c r="C80" s="8" t="s">
        <v>67</v>
      </c>
      <c r="D80" s="9" t="n">
        <v>0</v>
      </c>
      <c r="E80" s="9" t="n">
        <v>0</v>
      </c>
      <c r="F80" s="43" t="n">
        <v>0</v>
      </c>
      <c r="G80" s="43" t="n">
        <v>11732</v>
      </c>
      <c r="H80" s="44" t="n">
        <f aca="false">5250+3500+1000</f>
        <v>9750</v>
      </c>
      <c r="I80" s="43" t="n">
        <f aca="false">H80</f>
        <v>9750</v>
      </c>
      <c r="J80" s="43" t="n">
        <f aca="false">I80</f>
        <v>9750</v>
      </c>
    </row>
    <row r="81" customFormat="false" ht="13.8" hidden="false" customHeight="false" outlineLevel="0" collapsed="false">
      <c r="A81" s="42"/>
      <c r="B81" s="8" t="n">
        <v>312001</v>
      </c>
      <c r="C81" s="8" t="s">
        <v>68</v>
      </c>
      <c r="D81" s="9" t="n">
        <v>4937</v>
      </c>
      <c r="E81" s="9" t="n">
        <v>5045</v>
      </c>
      <c r="F81" s="43" t="n">
        <v>5045</v>
      </c>
      <c r="G81" s="43" t="n">
        <v>4774</v>
      </c>
      <c r="H81" s="44" t="n">
        <v>4232</v>
      </c>
      <c r="I81" s="43" t="n">
        <f aca="false">H81</f>
        <v>4232</v>
      </c>
      <c r="J81" s="43" t="n">
        <f aca="false">I81</f>
        <v>4232</v>
      </c>
    </row>
    <row r="82" customFormat="false" ht="13.8" hidden="false" customHeight="false" outlineLevel="0" collapsed="false">
      <c r="A82" s="42"/>
      <c r="B82" s="8" t="n">
        <v>312001</v>
      </c>
      <c r="C82" s="8" t="s">
        <v>69</v>
      </c>
      <c r="D82" s="9" t="n">
        <v>1745</v>
      </c>
      <c r="E82" s="9" t="n">
        <v>1350</v>
      </c>
      <c r="F82" s="43" t="n">
        <v>720</v>
      </c>
      <c r="G82" s="43" t="n">
        <v>781</v>
      </c>
      <c r="H82" s="44" t="n">
        <f aca="false">G82</f>
        <v>781</v>
      </c>
      <c r="I82" s="43" t="n">
        <f aca="false">H82</f>
        <v>781</v>
      </c>
      <c r="J82" s="43" t="n">
        <f aca="false">I82</f>
        <v>781</v>
      </c>
    </row>
    <row r="83" customFormat="false" ht="13.8" hidden="false" customHeight="false" outlineLevel="0" collapsed="false">
      <c r="A83" s="42"/>
      <c r="B83" s="8" t="n">
        <v>312001</v>
      </c>
      <c r="C83" s="8" t="s">
        <v>70</v>
      </c>
      <c r="D83" s="9" t="n">
        <v>1620.36</v>
      </c>
      <c r="E83" s="9" t="n">
        <v>1317.12</v>
      </c>
      <c r="F83" s="43" t="n">
        <v>1300</v>
      </c>
      <c r="G83" s="43" t="n">
        <v>540.96</v>
      </c>
      <c r="H83" s="44" t="n">
        <v>500</v>
      </c>
      <c r="I83" s="43" t="n">
        <f aca="false">H83</f>
        <v>500</v>
      </c>
      <c r="J83" s="43" t="n">
        <f aca="false">I83</f>
        <v>500</v>
      </c>
    </row>
    <row r="84" customFormat="false" ht="13.8" hidden="false" customHeight="false" outlineLevel="0" collapsed="false">
      <c r="A84" s="42"/>
      <c r="B84" s="8" t="n">
        <v>312001</v>
      </c>
      <c r="C84" s="8" t="s">
        <v>71</v>
      </c>
      <c r="D84" s="9" t="n">
        <v>2945.31</v>
      </c>
      <c r="E84" s="9" t="n">
        <v>2936.01</v>
      </c>
      <c r="F84" s="43" t="n">
        <v>2936</v>
      </c>
      <c r="G84" s="43" t="n">
        <v>2935.08</v>
      </c>
      <c r="H84" s="44" t="n">
        <v>2935</v>
      </c>
      <c r="I84" s="43" t="n">
        <f aca="false">H84</f>
        <v>2935</v>
      </c>
      <c r="J84" s="43" t="n">
        <f aca="false">I84</f>
        <v>2935</v>
      </c>
    </row>
    <row r="85" customFormat="false" ht="13.8" hidden="false" customHeight="false" outlineLevel="0" collapsed="false">
      <c r="A85" s="42"/>
      <c r="B85" s="8" t="n">
        <v>312001</v>
      </c>
      <c r="C85" s="8" t="s">
        <v>72</v>
      </c>
      <c r="D85" s="9" t="n">
        <v>136.81</v>
      </c>
      <c r="E85" s="9" t="n">
        <v>136.38</v>
      </c>
      <c r="F85" s="43" t="n">
        <v>136</v>
      </c>
      <c r="G85" s="43" t="n">
        <v>136.34</v>
      </c>
      <c r="H85" s="44" t="n">
        <v>136</v>
      </c>
      <c r="I85" s="43" t="n">
        <f aca="false">H85</f>
        <v>136</v>
      </c>
      <c r="J85" s="43" t="n">
        <f aca="false">I85</f>
        <v>136</v>
      </c>
    </row>
    <row r="86" customFormat="false" ht="13.8" hidden="false" customHeight="false" outlineLevel="0" collapsed="false">
      <c r="A86" s="42"/>
      <c r="B86" s="8" t="n">
        <v>312001</v>
      </c>
      <c r="C86" s="8" t="s">
        <v>73</v>
      </c>
      <c r="D86" s="9" t="n">
        <v>296.81</v>
      </c>
      <c r="E86" s="9" t="n">
        <v>295.58</v>
      </c>
      <c r="F86" s="43" t="n">
        <v>295</v>
      </c>
      <c r="G86" s="43" t="n">
        <v>295.2</v>
      </c>
      <c r="H86" s="44" t="n">
        <v>295</v>
      </c>
      <c r="I86" s="43" t="n">
        <f aca="false">H86</f>
        <v>295</v>
      </c>
      <c r="J86" s="43" t="n">
        <f aca="false">I86</f>
        <v>295</v>
      </c>
    </row>
    <row r="87" customFormat="false" ht="13.8" hidden="false" customHeight="false" outlineLevel="0" collapsed="false">
      <c r="A87" s="42"/>
      <c r="B87" s="8" t="n">
        <v>312001</v>
      </c>
      <c r="C87" s="8" t="s">
        <v>74</v>
      </c>
      <c r="D87" s="9" t="n">
        <v>3905.31</v>
      </c>
      <c r="E87" s="9" t="n">
        <v>4000.79</v>
      </c>
      <c r="F87" s="43" t="n">
        <v>4000</v>
      </c>
      <c r="G87" s="43" t="n">
        <v>4103.17</v>
      </c>
      <c r="H87" s="44" t="n">
        <v>4039</v>
      </c>
      <c r="I87" s="43" t="n">
        <f aca="false">H87</f>
        <v>4039</v>
      </c>
      <c r="J87" s="43" t="n">
        <f aca="false">I87</f>
        <v>4039</v>
      </c>
    </row>
    <row r="88" customFormat="false" ht="13.8" hidden="false" customHeight="false" outlineLevel="0" collapsed="false">
      <c r="A88" s="42"/>
      <c r="B88" s="8" t="n">
        <v>312001</v>
      </c>
      <c r="C88" s="8" t="s">
        <v>75</v>
      </c>
      <c r="D88" s="9" t="n">
        <v>1045.11</v>
      </c>
      <c r="E88" s="9" t="n">
        <v>1041.81</v>
      </c>
      <c r="F88" s="43" t="n">
        <v>1042</v>
      </c>
      <c r="G88" s="43" t="n">
        <v>1061.68</v>
      </c>
      <c r="H88" s="44" t="n">
        <f aca="false">1041+172</f>
        <v>1213</v>
      </c>
      <c r="I88" s="43" t="n">
        <f aca="false">H88</f>
        <v>1213</v>
      </c>
      <c r="J88" s="43" t="n">
        <f aca="false">I88</f>
        <v>1213</v>
      </c>
    </row>
    <row r="89" customFormat="false" ht="13.8" hidden="false" customHeight="false" outlineLevel="0" collapsed="false">
      <c r="A89" s="42"/>
      <c r="B89" s="8" t="n">
        <v>312001</v>
      </c>
      <c r="C89" s="8" t="s">
        <v>76</v>
      </c>
      <c r="D89" s="9" t="n">
        <v>7289.6</v>
      </c>
      <c r="E89" s="9" t="n">
        <v>1280</v>
      </c>
      <c r="F89" s="43" t="n">
        <v>2000</v>
      </c>
      <c r="G89" s="43" t="n">
        <v>1803.52</v>
      </c>
      <c r="H89" s="44" t="n">
        <v>2000</v>
      </c>
      <c r="I89" s="43" t="n">
        <f aca="false">H89</f>
        <v>2000</v>
      </c>
      <c r="J89" s="43" t="n">
        <v>6000</v>
      </c>
    </row>
    <row r="90" customFormat="false" ht="13.8" hidden="false" customHeight="false" outlineLevel="0" collapsed="false">
      <c r="A90" s="42"/>
      <c r="B90" s="8" t="n">
        <v>312001</v>
      </c>
      <c r="C90" s="8" t="s">
        <v>77</v>
      </c>
      <c r="D90" s="9" t="n">
        <v>241.2</v>
      </c>
      <c r="E90" s="9" t="n">
        <v>241.23</v>
      </c>
      <c r="F90" s="43" t="n">
        <v>241</v>
      </c>
      <c r="G90" s="43" t="n">
        <v>210.77</v>
      </c>
      <c r="H90" s="44" t="n">
        <v>210</v>
      </c>
      <c r="I90" s="43" t="n">
        <f aca="false">H90</f>
        <v>210</v>
      </c>
      <c r="J90" s="43" t="n">
        <f aca="false">I90</f>
        <v>210</v>
      </c>
    </row>
    <row r="91" customFormat="false" ht="13.8" hidden="false" customHeight="false" outlineLevel="0" collapsed="false">
      <c r="A91" s="42"/>
      <c r="B91" s="8" t="n">
        <v>312001</v>
      </c>
      <c r="C91" s="8" t="s">
        <v>78</v>
      </c>
      <c r="D91" s="9" t="n">
        <v>38400</v>
      </c>
      <c r="E91" s="9" t="n">
        <v>38400</v>
      </c>
      <c r="F91" s="43" t="n">
        <v>38400</v>
      </c>
      <c r="G91" s="43" t="n">
        <v>38400</v>
      </c>
      <c r="H91" s="44" t="n">
        <f aca="false">G91</f>
        <v>38400</v>
      </c>
      <c r="I91" s="43" t="n">
        <f aca="false">H91</f>
        <v>38400</v>
      </c>
      <c r="J91" s="43" t="n">
        <f aca="false">I91</f>
        <v>38400</v>
      </c>
    </row>
    <row r="92" customFormat="false" ht="13.8" hidden="false" customHeight="false" outlineLevel="0" collapsed="false">
      <c r="A92" s="42"/>
      <c r="B92" s="8" t="n">
        <v>312001</v>
      </c>
      <c r="C92" s="8" t="s">
        <v>79</v>
      </c>
      <c r="D92" s="9" t="n">
        <v>0</v>
      </c>
      <c r="E92" s="9" t="n">
        <v>0</v>
      </c>
      <c r="F92" s="43" t="n">
        <v>8568</v>
      </c>
      <c r="G92" s="43" t="n">
        <v>0</v>
      </c>
      <c r="H92" s="44" t="n">
        <f aca="false">G92</f>
        <v>0</v>
      </c>
      <c r="I92" s="43" t="n">
        <f aca="false">H92</f>
        <v>0</v>
      </c>
      <c r="J92" s="43" t="n">
        <f aca="false">I92</f>
        <v>0</v>
      </c>
    </row>
    <row r="93" customFormat="false" ht="13.8" hidden="false" customHeight="false" outlineLevel="0" collapsed="false">
      <c r="A93" s="42"/>
      <c r="B93" s="8" t="n">
        <v>312001</v>
      </c>
      <c r="C93" s="8" t="s">
        <v>80</v>
      </c>
      <c r="D93" s="9" t="n">
        <v>17749.35</v>
      </c>
      <c r="E93" s="9" t="n">
        <v>25239.92</v>
      </c>
      <c r="F93" s="43" t="n">
        <v>26328</v>
      </c>
      <c r="G93" s="43" t="n">
        <f aca="false">5851+34154+0.35</f>
        <v>40005.35</v>
      </c>
      <c r="H93" s="44" t="n">
        <v>9856</v>
      </c>
      <c r="I93" s="43" t="n">
        <v>0</v>
      </c>
      <c r="J93" s="43" t="n">
        <f aca="false">I93</f>
        <v>0</v>
      </c>
    </row>
    <row r="94" customFormat="false" ht="13.8" hidden="false" customHeight="false" outlineLevel="0" collapsed="false">
      <c r="A94" s="42"/>
      <c r="B94" s="8" t="n">
        <v>312001</v>
      </c>
      <c r="C94" s="8" t="s">
        <v>81</v>
      </c>
      <c r="D94" s="9" t="n">
        <v>16798.66</v>
      </c>
      <c r="E94" s="9" t="n">
        <v>10579.74</v>
      </c>
      <c r="F94" s="43"/>
      <c r="G94" s="43"/>
      <c r="H94" s="44"/>
      <c r="I94" s="43"/>
      <c r="J94" s="43"/>
    </row>
    <row r="95" customFormat="false" ht="13.8" hidden="false" customHeight="false" outlineLevel="0" collapsed="false">
      <c r="A95" s="42"/>
      <c r="B95" s="8" t="n">
        <v>322001</v>
      </c>
      <c r="C95" s="8" t="s">
        <v>82</v>
      </c>
      <c r="D95" s="9"/>
      <c r="E95" s="9"/>
      <c r="F95" s="43"/>
      <c r="G95" s="43"/>
      <c r="H95" s="44" t="n">
        <v>888000</v>
      </c>
      <c r="I95" s="43"/>
      <c r="J95" s="43"/>
    </row>
    <row r="96" customFormat="false" ht="13.8" hidden="false" customHeight="false" outlineLevel="0" collapsed="false">
      <c r="A96" s="42"/>
      <c r="B96" s="8" t="n">
        <v>322001</v>
      </c>
      <c r="C96" s="8" t="s">
        <v>83</v>
      </c>
      <c r="D96" s="9"/>
      <c r="E96" s="9"/>
      <c r="F96" s="43"/>
      <c r="G96" s="43"/>
      <c r="H96" s="44" t="n">
        <v>417300</v>
      </c>
      <c r="I96" s="43"/>
      <c r="J96" s="43"/>
    </row>
    <row r="97" customFormat="false" ht="13.8" hidden="false" customHeight="false" outlineLevel="0" collapsed="false">
      <c r="A97" s="42"/>
      <c r="B97" s="8" t="n">
        <v>322001</v>
      </c>
      <c r="C97" s="8" t="s">
        <v>84</v>
      </c>
      <c r="D97" s="9"/>
      <c r="E97" s="9"/>
      <c r="F97" s="43"/>
      <c r="G97" s="43"/>
      <c r="H97" s="44"/>
      <c r="I97" s="44" t="n">
        <v>274600</v>
      </c>
      <c r="J97" s="43"/>
    </row>
    <row r="98" customFormat="false" ht="13.8" hidden="false" customHeight="false" outlineLevel="0" collapsed="false">
      <c r="A98" s="42"/>
      <c r="B98" s="8" t="n">
        <v>322001</v>
      </c>
      <c r="C98" s="8" t="s">
        <v>85</v>
      </c>
      <c r="D98" s="9"/>
      <c r="E98" s="9"/>
      <c r="F98" s="43"/>
      <c r="G98" s="43"/>
      <c r="H98" s="44" t="n">
        <v>200000</v>
      </c>
      <c r="I98" s="43"/>
      <c r="J98" s="43"/>
    </row>
    <row r="99" customFormat="false" ht="13.8" hidden="false" customHeight="false" outlineLevel="0" collapsed="false">
      <c r="A99" s="42"/>
      <c r="B99" s="8" t="n">
        <v>322001</v>
      </c>
      <c r="C99" s="8" t="s">
        <v>86</v>
      </c>
      <c r="D99" s="9" t="n">
        <v>10000</v>
      </c>
      <c r="E99" s="9" t="n">
        <v>0</v>
      </c>
      <c r="F99" s="43" t="n">
        <v>0</v>
      </c>
      <c r="G99" s="43" t="n">
        <v>50000</v>
      </c>
      <c r="H99" s="43" t="n">
        <v>0</v>
      </c>
      <c r="I99" s="43" t="n">
        <f aca="false">H99</f>
        <v>0</v>
      </c>
      <c r="J99" s="43" t="n">
        <f aca="false">I99</f>
        <v>0</v>
      </c>
    </row>
    <row r="100" customFormat="false" ht="13.8" hidden="false" customHeight="false" outlineLevel="0" collapsed="false">
      <c r="A100" s="45" t="s">
        <v>87</v>
      </c>
      <c r="B100" s="10" t="n">
        <v>111</v>
      </c>
      <c r="C100" s="10" t="s">
        <v>9</v>
      </c>
      <c r="D100" s="11" t="n">
        <f aca="false">SUM(D74:D99)</f>
        <v>474738.52</v>
      </c>
      <c r="E100" s="11" t="n">
        <f aca="false">SUM(E74:E99)</f>
        <v>486713.67</v>
      </c>
      <c r="F100" s="11" t="n">
        <f aca="false">SUM(F73:F99)</f>
        <v>513430</v>
      </c>
      <c r="G100" s="11" t="n">
        <f aca="false">SUM(G73:G99)</f>
        <v>565026.47</v>
      </c>
      <c r="H100" s="11" t="n">
        <f aca="false">SUM(H73:H99)</f>
        <v>1994742</v>
      </c>
      <c r="I100" s="11" t="n">
        <f aca="false">SUM(I74:I99)</f>
        <v>753486</v>
      </c>
      <c r="J100" s="11" t="n">
        <f aca="false">SUM(J74:J99)</f>
        <v>482886</v>
      </c>
    </row>
    <row r="102" customFormat="false" ht="13.8" hidden="false" customHeight="false" outlineLevel="0" collapsed="false">
      <c r="A102" s="14" t="s">
        <v>88</v>
      </c>
      <c r="B102" s="14"/>
      <c r="C102" s="14"/>
      <c r="D102" s="14"/>
      <c r="E102" s="14"/>
      <c r="F102" s="14"/>
      <c r="G102" s="14"/>
      <c r="H102" s="14"/>
      <c r="I102" s="14"/>
      <c r="J102" s="14"/>
    </row>
    <row r="103" customFormat="false" ht="14.4" hidden="false" customHeight="false" outlineLevel="0" collapsed="false">
      <c r="A103" s="5"/>
      <c r="B103" s="5"/>
      <c r="C103" s="5"/>
      <c r="D103" s="6" t="s">
        <v>1</v>
      </c>
      <c r="E103" s="6" t="s">
        <v>2</v>
      </c>
      <c r="F103" s="6" t="s">
        <v>3</v>
      </c>
      <c r="G103" s="6" t="s">
        <v>4</v>
      </c>
      <c r="H103" s="6" t="s">
        <v>5</v>
      </c>
      <c r="I103" s="6" t="s">
        <v>6</v>
      </c>
      <c r="J103" s="6" t="s">
        <v>7</v>
      </c>
    </row>
    <row r="104" customFormat="false" ht="13.8" hidden="false" customHeight="false" outlineLevel="0" collapsed="false">
      <c r="A104" s="15" t="s">
        <v>8</v>
      </c>
      <c r="B104" s="16" t="n">
        <v>131</v>
      </c>
      <c r="C104" s="16" t="s">
        <v>89</v>
      </c>
      <c r="D104" s="17" t="n">
        <f aca="false">D109</f>
        <v>22382.36</v>
      </c>
      <c r="E104" s="17" t="n">
        <f aca="false">E109</f>
        <v>17330.41</v>
      </c>
      <c r="F104" s="17" t="n">
        <v>0</v>
      </c>
      <c r="G104" s="17" t="n">
        <v>3513</v>
      </c>
      <c r="H104" s="17" t="n">
        <v>0</v>
      </c>
      <c r="I104" s="17" t="n">
        <v>0</v>
      </c>
      <c r="J104" s="17" t="n">
        <v>0</v>
      </c>
    </row>
    <row r="105" customFormat="false" ht="13.8" hidden="false" customHeight="false" outlineLevel="0" collapsed="false">
      <c r="A105" s="15"/>
      <c r="B105" s="16" t="n">
        <v>41</v>
      </c>
      <c r="C105" s="16" t="s">
        <v>10</v>
      </c>
      <c r="D105" s="17" t="n">
        <f aca="false">D110</f>
        <v>3387.31</v>
      </c>
      <c r="E105" s="17" t="n">
        <f aca="false">E110</f>
        <v>12173.51</v>
      </c>
      <c r="F105" s="17" t="n">
        <f aca="false">F110</f>
        <v>182899</v>
      </c>
      <c r="G105" s="17" t="n">
        <f aca="false">G110</f>
        <v>11270.57</v>
      </c>
      <c r="H105" s="17" t="n">
        <f aca="false">H111</f>
        <v>144940</v>
      </c>
      <c r="I105" s="17" t="n">
        <v>0</v>
      </c>
      <c r="J105" s="17" t="n">
        <v>0</v>
      </c>
    </row>
    <row r="106" customFormat="false" ht="13.8" hidden="false" customHeight="false" outlineLevel="0" collapsed="false">
      <c r="A106" s="15"/>
      <c r="B106" s="16" t="n">
        <v>52</v>
      </c>
      <c r="C106" s="16" t="s">
        <v>13</v>
      </c>
      <c r="D106" s="17" t="n">
        <v>0</v>
      </c>
      <c r="E106" s="17" t="n">
        <v>0</v>
      </c>
      <c r="F106" s="17" t="n">
        <v>0</v>
      </c>
      <c r="G106" s="17" t="n">
        <v>0</v>
      </c>
      <c r="H106" s="17" t="n">
        <v>60000</v>
      </c>
      <c r="I106" s="17" t="n">
        <v>0</v>
      </c>
      <c r="J106" s="17" t="n">
        <v>0</v>
      </c>
    </row>
    <row r="107" customFormat="false" ht="13.8" hidden="false" customHeight="false" outlineLevel="0" collapsed="false">
      <c r="A107" s="12"/>
      <c r="B107" s="13"/>
      <c r="C107" s="18" t="s">
        <v>18</v>
      </c>
      <c r="D107" s="19" t="n">
        <f aca="false">SUM(D104:D106)</f>
        <v>25769.67</v>
      </c>
      <c r="E107" s="19" t="n">
        <f aca="false">SUM(E104:E106)</f>
        <v>29503.92</v>
      </c>
      <c r="F107" s="19" t="n">
        <f aca="false">SUM(F104:F106)</f>
        <v>182899</v>
      </c>
      <c r="G107" s="19" t="n">
        <f aca="false">SUM(G104:G106)</f>
        <v>14783.57</v>
      </c>
      <c r="H107" s="19" t="n">
        <f aca="false">SUM(H104:H106)</f>
        <v>204940</v>
      </c>
      <c r="I107" s="19" t="n">
        <f aca="false">SUM(I104:I106)</f>
        <v>0</v>
      </c>
      <c r="J107" s="19" t="n">
        <f aca="false">SUM(J104:J106)</f>
        <v>0</v>
      </c>
    </row>
    <row r="109" customFormat="false" ht="13.8" hidden="false" customHeight="false" outlineLevel="0" collapsed="false">
      <c r="B109" s="28" t="s">
        <v>43</v>
      </c>
      <c r="C109" s="12" t="s">
        <v>90</v>
      </c>
      <c r="D109" s="29" t="n">
        <v>22382.36</v>
      </c>
      <c r="E109" s="29" t="n">
        <v>17330.41</v>
      </c>
      <c r="F109" s="29"/>
      <c r="G109" s="29" t="n">
        <v>3513.02</v>
      </c>
      <c r="H109" s="29"/>
      <c r="I109" s="29"/>
      <c r="J109" s="30"/>
    </row>
    <row r="110" customFormat="false" ht="13.8" hidden="false" customHeight="false" outlineLevel="0" collapsed="false">
      <c r="B110" s="31"/>
      <c r="C110" s="1" t="s">
        <v>91</v>
      </c>
      <c r="D110" s="33" t="n">
        <v>3387.31</v>
      </c>
      <c r="E110" s="33" t="n">
        <v>12173.51</v>
      </c>
      <c r="F110" s="33" t="n">
        <v>182899</v>
      </c>
      <c r="G110" s="33" t="n">
        <f aca="false">199703.57-188433</f>
        <v>11270.57</v>
      </c>
      <c r="H110" s="33"/>
      <c r="I110" s="33"/>
      <c r="J110" s="34"/>
    </row>
    <row r="111" customFormat="false" ht="13.8" hidden="false" customHeight="false" outlineLevel="0" collapsed="false">
      <c r="B111" s="31"/>
      <c r="C111" s="32" t="s">
        <v>92</v>
      </c>
      <c r="D111" s="33"/>
      <c r="E111" s="33"/>
      <c r="F111" s="33"/>
      <c r="G111" s="33" t="n">
        <f aca="false">6887.05-6887.05</f>
        <v>0</v>
      </c>
      <c r="H111" s="33" t="n">
        <f aca="false">6887+188433-50380</f>
        <v>144940</v>
      </c>
      <c r="I111" s="33"/>
      <c r="J111" s="34"/>
    </row>
    <row r="112" customFormat="false" ht="13.8" hidden="false" customHeight="false" outlineLevel="0" collapsed="false">
      <c r="B112" s="36"/>
      <c r="C112" s="46" t="s">
        <v>93</v>
      </c>
      <c r="D112" s="38"/>
      <c r="E112" s="38"/>
      <c r="F112" s="38"/>
      <c r="G112" s="38"/>
      <c r="H112" s="38" t="n">
        <v>60000</v>
      </c>
      <c r="I112" s="38"/>
      <c r="J112" s="39"/>
    </row>
    <row r="114" customFormat="false" ht="13.8" hidden="false" customHeight="false" outlineLevel="0" collapsed="false">
      <c r="A114" s="14" t="s">
        <v>94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customFormat="false" ht="14.4" hidden="false" customHeight="false" outlineLevel="0" collapsed="false">
      <c r="A115" s="5"/>
      <c r="B115" s="5"/>
      <c r="C115" s="5"/>
      <c r="D115" s="6" t="s">
        <v>1</v>
      </c>
      <c r="E115" s="6" t="s">
        <v>2</v>
      </c>
      <c r="F115" s="6" t="s">
        <v>3</v>
      </c>
      <c r="G115" s="6" t="s">
        <v>4</v>
      </c>
      <c r="H115" s="6" t="s">
        <v>5</v>
      </c>
      <c r="I115" s="6" t="s">
        <v>6</v>
      </c>
      <c r="J115" s="6" t="s">
        <v>7</v>
      </c>
    </row>
    <row r="116" customFormat="false" ht="13.8" hidden="false" customHeight="false" outlineLevel="0" collapsed="false">
      <c r="D116" s="17" t="n">
        <f aca="false">D16-výdaje!G15</f>
        <v>38850.8100000001</v>
      </c>
      <c r="E116" s="17" t="n">
        <f aca="false">E16-výdaje!H15</f>
        <v>212846.37</v>
      </c>
      <c r="F116" s="17" t="n">
        <f aca="false">F16-výdaje!I15</f>
        <v>54330</v>
      </c>
      <c r="G116" s="17" t="n">
        <f aca="false">G16-výdaje!J15</f>
        <v>111186.05</v>
      </c>
      <c r="H116" s="17" t="n">
        <f aca="false">H16-výdaje!K15</f>
        <v>0</v>
      </c>
      <c r="I116" s="17" t="n">
        <f aca="false">I16-výdaje!L15</f>
        <v>0</v>
      </c>
      <c r="J116" s="17" t="n">
        <f aca="false">J16-výdaje!M15</f>
        <v>0</v>
      </c>
    </row>
  </sheetData>
  <mergeCells count="5">
    <mergeCell ref="A3:A15"/>
    <mergeCell ref="A25:A33"/>
    <mergeCell ref="A43:A48"/>
    <mergeCell ref="A73:A99"/>
    <mergeCell ref="A104:A106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&amp;L&amp;"Arial,Normálne"&amp;10Finančný rozpočet v členení podľa programov&amp;C&amp;"Arial,Normálne"&amp;10Obec Nesluša&amp;R&amp;"Arial,Normálne"&amp;10 2017 - 2019</oddHeader>
    <oddFooter>&amp;L&amp;"Arial,Normálne"&amp;10Príloha č. 1&amp;C&amp;"Arial,Normálne"&amp;10Návrh č. 2&amp;R&amp;"Arial,Normálne"&amp;10 16. 02. 2017</oddFooter>
  </headerFooter>
  <rowBreaks count="4" manualBreakCount="4">
    <brk id="17" man="true" max="16383" min="0"/>
    <brk id="35" man="true" max="16383" min="0"/>
    <brk id="65" man="true" max="16383" min="0"/>
    <brk id="101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5536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D1" activeCellId="0" sqref="D1"/>
    </sheetView>
  </sheetViews>
  <sheetFormatPr defaultRowHeight="13.8" outlineLevelRow="0" outlineLevelCol="0"/>
  <cols>
    <col collapsed="false" customWidth="true" hidden="true" outlineLevel="0" max="1" min="1" style="47" width="2.7"/>
    <col collapsed="false" customWidth="true" hidden="true" outlineLevel="0" max="2" min="2" style="47" width="3.11"/>
    <col collapsed="false" customWidth="true" hidden="true" outlineLevel="0" max="3" min="3" style="47" width="2.97"/>
    <col collapsed="false" customWidth="true" hidden="false" outlineLevel="0" max="4" min="4" style="47" width="11.61"/>
    <col collapsed="false" customWidth="true" hidden="false" outlineLevel="0" max="5" min="5" style="47" width="8.64"/>
    <col collapsed="false" customWidth="true" hidden="false" outlineLevel="0" max="6" min="6" style="47" width="18.09"/>
    <col collapsed="false" customWidth="true" hidden="false" outlineLevel="0" max="13" min="7" style="47" width="11.22"/>
    <col collapsed="false" customWidth="true" hidden="false" outlineLevel="0" max="1011" min="14" style="47" width="8.64"/>
    <col collapsed="false" customWidth="true" hidden="false" outlineLevel="0" max="1025" min="1012" style="0" width="8.64"/>
  </cols>
  <sheetData>
    <row r="1" customFormat="false" ht="13.8" hidden="false" customHeight="false" outlineLevel="0" collapsed="false">
      <c r="A1" s="47" t="s">
        <v>95</v>
      </c>
      <c r="B1" s="47" t="s">
        <v>96</v>
      </c>
      <c r="C1" s="47" t="s">
        <v>97</v>
      </c>
      <c r="D1" s="48" t="s">
        <v>98</v>
      </c>
      <c r="E1" s="49"/>
      <c r="F1" s="49"/>
      <c r="G1" s="49"/>
      <c r="H1" s="49"/>
      <c r="I1" s="49"/>
      <c r="J1" s="49"/>
      <c r="K1" s="49"/>
      <c r="L1" s="49"/>
      <c r="M1" s="49"/>
    </row>
    <row r="2" customFormat="false" ht="14.45" hidden="false" customHeight="false" outlineLevel="0" collapsed="false">
      <c r="D2" s="50"/>
      <c r="E2" s="50"/>
      <c r="F2" s="50"/>
      <c r="G2" s="51" t="s">
        <v>1</v>
      </c>
      <c r="H2" s="51" t="s">
        <v>2</v>
      </c>
      <c r="I2" s="51" t="s">
        <v>3</v>
      </c>
      <c r="J2" s="51" t="s">
        <v>4</v>
      </c>
      <c r="K2" s="51" t="s">
        <v>5</v>
      </c>
      <c r="L2" s="51" t="s">
        <v>6</v>
      </c>
      <c r="M2" s="51" t="s">
        <v>7</v>
      </c>
    </row>
    <row r="3" customFormat="false" ht="13.8" hidden="false" customHeight="true" outlineLevel="0" collapsed="false">
      <c r="D3" s="52" t="s">
        <v>8</v>
      </c>
      <c r="E3" s="53" t="n">
        <v>111</v>
      </c>
      <c r="F3" s="53" t="s">
        <v>9</v>
      </c>
      <c r="G3" s="54" t="n">
        <f aca="false">G19+G128+G224+G386</f>
        <v>482576.37</v>
      </c>
      <c r="H3" s="54" t="n">
        <f aca="false">H19+H128+H224+H386</f>
        <v>488245.51</v>
      </c>
      <c r="I3" s="54" t="n">
        <f aca="false">I19+I128+I224+I386</f>
        <v>507598</v>
      </c>
      <c r="J3" s="54" t="n">
        <f aca="false">J19+J128+J224+J386</f>
        <v>513863.27</v>
      </c>
      <c r="K3" s="54" t="n">
        <f aca="false">K19+K128+K224+K386</f>
        <v>498523</v>
      </c>
      <c r="L3" s="54" t="n">
        <f aca="false">L19+L128+L224+L386</f>
        <v>481402</v>
      </c>
      <c r="M3" s="54" t="n">
        <f aca="false">M19+M128+M224+M386</f>
        <v>483185</v>
      </c>
    </row>
    <row r="4" customFormat="false" ht="13.8" hidden="false" customHeight="false" outlineLevel="0" collapsed="false">
      <c r="D4" s="52"/>
      <c r="E4" s="53" t="n">
        <v>41</v>
      </c>
      <c r="F4" s="53" t="s">
        <v>10</v>
      </c>
      <c r="G4" s="54" t="n">
        <f aca="false">G20+G129+G171+G196+G225+G299+G387+G560</f>
        <v>735831.41</v>
      </c>
      <c r="H4" s="54" t="n">
        <f aca="false">H20+H129+H171+H196+H225+H299+H387+H560</f>
        <v>681453.7</v>
      </c>
      <c r="I4" s="54" t="n">
        <f aca="false">I20+I129+I171+I196+I225+I299+I387+I560</f>
        <v>724731</v>
      </c>
      <c r="J4" s="54" t="n">
        <f aca="false">J20+J129+J171+J196+J225+J299+J387+J560</f>
        <v>692801.23</v>
      </c>
      <c r="K4" s="54" t="n">
        <f aca="false">K20+K129+K171+K196+K225+K299+K387+K560</f>
        <v>762632</v>
      </c>
      <c r="L4" s="54" t="n">
        <f aca="false">L20+L129+L171+L196+L225+L299+L387+L560</f>
        <v>712951</v>
      </c>
      <c r="M4" s="54" t="n">
        <f aca="false">M20+M129+M171+M196+M225+M299+M387+M560</f>
        <v>724098</v>
      </c>
    </row>
    <row r="5" customFormat="false" ht="13.8" hidden="false" customHeight="false" outlineLevel="0" collapsed="false">
      <c r="D5" s="52"/>
      <c r="E5" s="53"/>
      <c r="F5" s="55" t="s">
        <v>99</v>
      </c>
      <c r="G5" s="56" t="n">
        <f aca="false">SUM(G3:G4)</f>
        <v>1218407.78</v>
      </c>
      <c r="H5" s="56" t="n">
        <f aca="false">SUM(H3:H4)</f>
        <v>1169699.21</v>
      </c>
      <c r="I5" s="56" t="n">
        <f aca="false">SUM(I3:I4)</f>
        <v>1232329</v>
      </c>
      <c r="J5" s="56" t="n">
        <f aca="false">SUM(J3:J4)</f>
        <v>1206664.5</v>
      </c>
      <c r="K5" s="56" t="n">
        <f aca="false">SUM(K3:K4)</f>
        <v>1261155</v>
      </c>
      <c r="L5" s="56" t="n">
        <f aca="false">SUM(L3:L4)</f>
        <v>1194353</v>
      </c>
      <c r="M5" s="56" t="n">
        <f aca="false">SUM(M3:M4)</f>
        <v>1207283</v>
      </c>
    </row>
    <row r="6" customFormat="false" ht="13.8" hidden="false" customHeight="false" outlineLevel="0" collapsed="false">
      <c r="D6" s="52"/>
      <c r="E6" s="53" t="n">
        <v>111</v>
      </c>
      <c r="F6" s="53" t="s">
        <v>9</v>
      </c>
      <c r="G6" s="54" t="n">
        <f aca="false">G446</f>
        <v>0</v>
      </c>
      <c r="H6" s="54" t="n">
        <f aca="false">H446</f>
        <v>10000</v>
      </c>
      <c r="I6" s="54" t="n">
        <f aca="false">I446</f>
        <v>0</v>
      </c>
      <c r="J6" s="54" t="n">
        <f aca="false">J446</f>
        <v>50000</v>
      </c>
      <c r="K6" s="54" t="n">
        <f aca="false">K446</f>
        <v>1505300</v>
      </c>
      <c r="L6" s="54" t="n">
        <f aca="false">L446</f>
        <v>274600</v>
      </c>
      <c r="M6" s="54" t="n">
        <f aca="false">M446</f>
        <v>0</v>
      </c>
    </row>
    <row r="7" customFormat="false" ht="13.8" hidden="false" customHeight="false" outlineLevel="0" collapsed="false">
      <c r="D7" s="52"/>
      <c r="E7" s="53" t="n">
        <v>41</v>
      </c>
      <c r="F7" s="53" t="s">
        <v>10</v>
      </c>
      <c r="G7" s="54" t="n">
        <f aca="false">G447</f>
        <v>48692.63</v>
      </c>
      <c r="H7" s="54" t="n">
        <f aca="false">H447</f>
        <v>12262.35</v>
      </c>
      <c r="I7" s="54" t="n">
        <f aca="false">I447</f>
        <v>360450</v>
      </c>
      <c r="J7" s="54" t="n">
        <f aca="false">J447</f>
        <v>279817.53</v>
      </c>
      <c r="K7" s="54" t="n">
        <f aca="false">K447</f>
        <v>409903</v>
      </c>
      <c r="L7" s="54" t="n">
        <f aca="false">L447</f>
        <v>321209</v>
      </c>
      <c r="M7" s="54" t="n">
        <f aca="false">M447</f>
        <v>312279</v>
      </c>
    </row>
    <row r="8" customFormat="false" ht="13.8" hidden="false" customHeight="false" outlineLevel="0" collapsed="false">
      <c r="D8" s="52"/>
      <c r="E8" s="53" t="n">
        <v>52</v>
      </c>
      <c r="F8" s="53" t="s">
        <v>13</v>
      </c>
      <c r="G8" s="54" t="n">
        <f aca="false">G448</f>
        <v>0</v>
      </c>
      <c r="H8" s="54" t="n">
        <f aca="false">H448</f>
        <v>0</v>
      </c>
      <c r="I8" s="54" t="n">
        <f aca="false">I448</f>
        <v>0</v>
      </c>
      <c r="J8" s="54" t="n">
        <f aca="false">J448</f>
        <v>0</v>
      </c>
      <c r="K8" s="54" t="n">
        <f aca="false">K448</f>
        <v>60000</v>
      </c>
      <c r="L8" s="54" t="n">
        <f aca="false">L448</f>
        <v>0</v>
      </c>
      <c r="M8" s="54" t="n">
        <f aca="false">M448</f>
        <v>0</v>
      </c>
    </row>
    <row r="9" customFormat="false" ht="13.8" hidden="false" customHeight="false" outlineLevel="0" collapsed="false">
      <c r="D9" s="52"/>
      <c r="E9" s="53"/>
      <c r="F9" s="55" t="s">
        <v>100</v>
      </c>
      <c r="G9" s="56" t="n">
        <f aca="false">SUM(G6:G8)</f>
        <v>48692.63</v>
      </c>
      <c r="H9" s="56" t="n">
        <f aca="false">SUM(H6:H8)</f>
        <v>22262.35</v>
      </c>
      <c r="I9" s="56" t="n">
        <f aca="false">SUM(I6:I8)</f>
        <v>360450</v>
      </c>
      <c r="J9" s="56" t="n">
        <f aca="false">SUM(J6:J8)</f>
        <v>329817.53</v>
      </c>
      <c r="K9" s="56" t="n">
        <f aca="false">SUM(K6:K8)</f>
        <v>1975203</v>
      </c>
      <c r="L9" s="56" t="n">
        <f aca="false">SUM(L6:L8)</f>
        <v>595809</v>
      </c>
      <c r="M9" s="56" t="n">
        <f aca="false">SUM(M6:M8)</f>
        <v>312279</v>
      </c>
    </row>
    <row r="10" customFormat="false" ht="13.8" hidden="false" customHeight="false" outlineLevel="0" collapsed="false">
      <c r="D10" s="52"/>
      <c r="E10" s="53" t="n">
        <v>41</v>
      </c>
      <c r="F10" s="53" t="s">
        <v>10</v>
      </c>
      <c r="G10" s="54" t="n">
        <f aca="false">G561</f>
        <v>11205.58</v>
      </c>
      <c r="H10" s="54" t="n">
        <f aca="false">H561</f>
        <v>12054.31</v>
      </c>
      <c r="I10" s="54" t="n">
        <f aca="false">I561</f>
        <v>4219</v>
      </c>
      <c r="J10" s="54" t="n">
        <f aca="false">J561</f>
        <v>4218.93</v>
      </c>
      <c r="K10" s="54" t="n">
        <f aca="false">K561</f>
        <v>20000</v>
      </c>
      <c r="L10" s="54" t="n">
        <f aca="false">L561</f>
        <v>20000</v>
      </c>
      <c r="M10" s="54" t="n">
        <f aca="false">M561</f>
        <v>20000</v>
      </c>
    </row>
    <row r="11" customFormat="false" ht="13.8" hidden="false" customHeight="false" outlineLevel="0" collapsed="false">
      <c r="D11" s="52"/>
      <c r="E11" s="53"/>
      <c r="F11" s="55" t="s">
        <v>14</v>
      </c>
      <c r="G11" s="56" t="n">
        <f aca="false">SUM(G10)</f>
        <v>11205.58</v>
      </c>
      <c r="H11" s="56" t="n">
        <f aca="false">SUM(H10)</f>
        <v>12054.31</v>
      </c>
      <c r="I11" s="56" t="n">
        <f aca="false">SUM(I10)</f>
        <v>4219</v>
      </c>
      <c r="J11" s="56" t="n">
        <f aca="false">SUM(J10)</f>
        <v>4218.93</v>
      </c>
      <c r="K11" s="56" t="n">
        <f aca="false">SUM(K10)</f>
        <v>20000</v>
      </c>
      <c r="L11" s="56" t="n">
        <f aca="false">SUM(L10)</f>
        <v>20000</v>
      </c>
      <c r="M11" s="56" t="n">
        <f aca="false">SUM(M10)</f>
        <v>20000</v>
      </c>
    </row>
    <row r="12" customFormat="false" ht="13.8" hidden="false" customHeight="false" outlineLevel="0" collapsed="false">
      <c r="D12" s="52"/>
      <c r="E12" s="53" t="n">
        <v>111</v>
      </c>
      <c r="F12" s="53" t="s">
        <v>9</v>
      </c>
      <c r="G12" s="54" t="n">
        <f aca="false">G3+G6</f>
        <v>482576.37</v>
      </c>
      <c r="H12" s="54" t="n">
        <f aca="false">H3+H6</f>
        <v>498245.51</v>
      </c>
      <c r="I12" s="54" t="n">
        <f aca="false">I3+I6</f>
        <v>507598</v>
      </c>
      <c r="J12" s="54" t="n">
        <f aca="false">J3+J6</f>
        <v>563863.27</v>
      </c>
      <c r="K12" s="54" t="n">
        <f aca="false">K3+K6</f>
        <v>2003823</v>
      </c>
      <c r="L12" s="54" t="n">
        <f aca="false">L3+L6</f>
        <v>756002</v>
      </c>
      <c r="M12" s="54" t="n">
        <f aca="false">M3+M6</f>
        <v>483185</v>
      </c>
    </row>
    <row r="13" customFormat="false" ht="13.8" hidden="false" customHeight="false" outlineLevel="0" collapsed="false">
      <c r="D13" s="52"/>
      <c r="E13" s="53" t="n">
        <v>41</v>
      </c>
      <c r="F13" s="53" t="s">
        <v>10</v>
      </c>
      <c r="G13" s="54" t="n">
        <f aca="false">G4+G7+G10</f>
        <v>795729.62</v>
      </c>
      <c r="H13" s="54" t="n">
        <f aca="false">H4+H7+H10</f>
        <v>705770.36</v>
      </c>
      <c r="I13" s="54" t="n">
        <f aca="false">I4+I7+I10</f>
        <v>1089400</v>
      </c>
      <c r="J13" s="54" t="n">
        <f aca="false">J4+J7+J10</f>
        <v>976837.69</v>
      </c>
      <c r="K13" s="54" t="n">
        <f aca="false">K4+K7+K10</f>
        <v>1192535</v>
      </c>
      <c r="L13" s="54" t="n">
        <f aca="false">L4+L7+L10</f>
        <v>1054160</v>
      </c>
      <c r="M13" s="54" t="n">
        <f aca="false">M4+M7+M10</f>
        <v>1056377</v>
      </c>
    </row>
    <row r="14" customFormat="false" ht="13.8" hidden="false" customHeight="false" outlineLevel="0" collapsed="false">
      <c r="D14" s="52"/>
      <c r="E14" s="53" t="n">
        <v>52</v>
      </c>
      <c r="F14" s="53" t="s">
        <v>13</v>
      </c>
      <c r="G14" s="54" t="n">
        <f aca="false">G8</f>
        <v>0</v>
      </c>
      <c r="H14" s="54" t="n">
        <f aca="false">H8</f>
        <v>0</v>
      </c>
      <c r="I14" s="54" t="n">
        <f aca="false">I8</f>
        <v>0</v>
      </c>
      <c r="J14" s="54" t="n">
        <f aca="false">J8</f>
        <v>0</v>
      </c>
      <c r="K14" s="54" t="n">
        <f aca="false">K8</f>
        <v>60000</v>
      </c>
      <c r="L14" s="54" t="n">
        <f aca="false">L8</f>
        <v>0</v>
      </c>
      <c r="M14" s="54" t="n">
        <f aca="false">M8</f>
        <v>0</v>
      </c>
    </row>
    <row r="15" customFormat="false" ht="13.8" hidden="false" customHeight="false" outlineLevel="0" collapsed="false">
      <c r="D15" s="57"/>
      <c r="E15" s="58"/>
      <c r="F15" s="55" t="s">
        <v>18</v>
      </c>
      <c r="G15" s="56" t="n">
        <f aca="false">SUM(G12:G14)</f>
        <v>1278305.99</v>
      </c>
      <c r="H15" s="56" t="n">
        <f aca="false">SUM(H12:H14)</f>
        <v>1204015.87</v>
      </c>
      <c r="I15" s="56" t="n">
        <f aca="false">SUM(I12:I14)</f>
        <v>1596998</v>
      </c>
      <c r="J15" s="56" t="n">
        <f aca="false">SUM(J12:J14)</f>
        <v>1540700.96</v>
      </c>
      <c r="K15" s="56" t="n">
        <f aca="false">SUM(K12:K14)</f>
        <v>3256358</v>
      </c>
      <c r="L15" s="56" t="n">
        <f aca="false">SUM(L12:L14)</f>
        <v>1810162</v>
      </c>
      <c r="M15" s="56" t="n">
        <f aca="false">SUM(M12:M14)</f>
        <v>1539562</v>
      </c>
    </row>
    <row r="17" customFormat="false" ht="13.8" hidden="false" customHeight="false" outlineLevel="0" collapsed="false">
      <c r="D17" s="59" t="s">
        <v>101</v>
      </c>
      <c r="E17" s="59"/>
      <c r="F17" s="59"/>
      <c r="G17" s="59"/>
      <c r="H17" s="59"/>
      <c r="I17" s="59"/>
      <c r="J17" s="59"/>
      <c r="K17" s="59"/>
      <c r="L17" s="59"/>
      <c r="M17" s="59"/>
    </row>
    <row r="18" customFormat="false" ht="14.45" hidden="false" customHeight="false" outlineLevel="0" collapsed="false">
      <c r="D18" s="50"/>
      <c r="E18" s="50"/>
      <c r="F18" s="50"/>
      <c r="G18" s="51" t="s">
        <v>1</v>
      </c>
      <c r="H18" s="51" t="s">
        <v>2</v>
      </c>
      <c r="I18" s="51" t="s">
        <v>3</v>
      </c>
      <c r="J18" s="51" t="s">
        <v>4</v>
      </c>
      <c r="K18" s="51" t="s">
        <v>5</v>
      </c>
      <c r="L18" s="51" t="s">
        <v>6</v>
      </c>
      <c r="M18" s="51" t="s">
        <v>7</v>
      </c>
    </row>
    <row r="19" customFormat="false" ht="13.8" hidden="false" customHeight="false" outlineLevel="0" collapsed="false">
      <c r="A19" s="47" t="n">
        <v>1</v>
      </c>
      <c r="D19" s="60" t="s">
        <v>8</v>
      </c>
      <c r="E19" s="61" t="n">
        <v>111</v>
      </c>
      <c r="F19" s="61" t="s">
        <v>89</v>
      </c>
      <c r="G19" s="62" t="n">
        <f aca="false">G25+G99+G124</f>
        <v>15518.85</v>
      </c>
      <c r="H19" s="62" t="n">
        <f aca="false">H25+H99+H124</f>
        <v>9258.61</v>
      </c>
      <c r="I19" s="62" t="n">
        <f aca="false">I25+I99+I124</f>
        <v>9978</v>
      </c>
      <c r="J19" s="62" t="n">
        <f aca="false">J25+J99+J124</f>
        <v>10335.49</v>
      </c>
      <c r="K19" s="62" t="n">
        <f aca="false">K25+K99+K124</f>
        <v>10618</v>
      </c>
      <c r="L19" s="62" t="n">
        <f aca="false">L25+L99+L124</f>
        <v>10618</v>
      </c>
      <c r="M19" s="62" t="n">
        <f aca="false">M25+M99+M124</f>
        <v>14618</v>
      </c>
    </row>
    <row r="20" customFormat="false" ht="13.8" hidden="false" customHeight="false" outlineLevel="0" collapsed="false">
      <c r="A20" s="47" t="n">
        <v>1</v>
      </c>
      <c r="D20" s="60"/>
      <c r="E20" s="61" t="n">
        <v>41</v>
      </c>
      <c r="F20" s="61" t="s">
        <v>10</v>
      </c>
      <c r="G20" s="62" t="n">
        <f aca="false">G26+G103+G113</f>
        <v>208865.63</v>
      </c>
      <c r="H20" s="62" t="n">
        <f aca="false">H26+H103+H113</f>
        <v>215078.16</v>
      </c>
      <c r="I20" s="62" t="n">
        <f aca="false">I26+I103+I113</f>
        <v>233155</v>
      </c>
      <c r="J20" s="62" t="n">
        <f aca="false">J26+J103+J113</f>
        <v>206016.96</v>
      </c>
      <c r="K20" s="62" t="n">
        <f aca="false">K26+K103+K113</f>
        <v>234504</v>
      </c>
      <c r="L20" s="62" t="n">
        <f aca="false">L26+L103+L113</f>
        <v>219141</v>
      </c>
      <c r="M20" s="62" t="n">
        <f aca="false">M26+M103+M113</f>
        <v>222992</v>
      </c>
    </row>
    <row r="21" customFormat="false" ht="13.8" hidden="false" customHeight="false" outlineLevel="0" collapsed="false">
      <c r="A21" s="47" t="n">
        <v>1</v>
      </c>
      <c r="D21" s="57"/>
      <c r="E21" s="58"/>
      <c r="F21" s="63" t="s">
        <v>18</v>
      </c>
      <c r="G21" s="64" t="n">
        <f aca="false">SUM(G19:G20)</f>
        <v>224384.48</v>
      </c>
      <c r="H21" s="64" t="n">
        <f aca="false">SUM(H19:H20)</f>
        <v>224336.77</v>
      </c>
      <c r="I21" s="64" t="n">
        <f aca="false">SUM(I19:I20)</f>
        <v>243133</v>
      </c>
      <c r="J21" s="64" t="n">
        <f aca="false">SUM(J19:J20)</f>
        <v>216352.45</v>
      </c>
      <c r="K21" s="64" t="n">
        <f aca="false">SUM(K19:K20)</f>
        <v>245122</v>
      </c>
      <c r="L21" s="64" t="n">
        <f aca="false">SUM(L19:L20)</f>
        <v>229759</v>
      </c>
      <c r="M21" s="64" t="n">
        <f aca="false">SUM(M19:M20)</f>
        <v>237610</v>
      </c>
    </row>
    <row r="23" customFormat="false" ht="13.8" hidden="false" customHeight="false" outlineLevel="0" collapsed="false">
      <c r="D23" s="65" t="s">
        <v>102</v>
      </c>
      <c r="E23" s="65"/>
      <c r="F23" s="65"/>
      <c r="G23" s="65"/>
      <c r="H23" s="65"/>
      <c r="I23" s="65"/>
      <c r="J23" s="65"/>
      <c r="K23" s="65"/>
      <c r="L23" s="65"/>
      <c r="M23" s="65"/>
    </row>
    <row r="24" customFormat="false" ht="14.45" hidden="false" customHeight="false" outlineLevel="0" collapsed="false">
      <c r="D24" s="51"/>
      <c r="E24" s="51"/>
      <c r="F24" s="51"/>
      <c r="G24" s="51" t="s">
        <v>1</v>
      </c>
      <c r="H24" s="51" t="s">
        <v>2</v>
      </c>
      <c r="I24" s="51" t="s">
        <v>3</v>
      </c>
      <c r="J24" s="51" t="s">
        <v>4</v>
      </c>
      <c r="K24" s="51" t="s">
        <v>5</v>
      </c>
      <c r="L24" s="51" t="s">
        <v>6</v>
      </c>
      <c r="M24" s="51" t="s">
        <v>7</v>
      </c>
    </row>
    <row r="25" customFormat="false" ht="13.8" hidden="false" customHeight="false" outlineLevel="0" collapsed="false">
      <c r="A25" s="47" t="n">
        <v>1</v>
      </c>
      <c r="B25" s="47" t="n">
        <v>1</v>
      </c>
      <c r="D25" s="66" t="s">
        <v>8</v>
      </c>
      <c r="E25" s="53" t="n">
        <v>111</v>
      </c>
      <c r="F25" s="53" t="s">
        <v>89</v>
      </c>
      <c r="G25" s="54" t="n">
        <f aca="false">G88</f>
        <v>4850.42</v>
      </c>
      <c r="H25" s="54" t="n">
        <f aca="false">H88</f>
        <v>5042.6</v>
      </c>
      <c r="I25" s="54" t="n">
        <f aca="false">I88</f>
        <v>5042</v>
      </c>
      <c r="J25" s="54" t="n">
        <f aca="false">J88</f>
        <v>5164.85</v>
      </c>
      <c r="K25" s="54" t="n">
        <f aca="false">K88</f>
        <v>5252</v>
      </c>
      <c r="L25" s="54" t="n">
        <f aca="false">L88</f>
        <v>5252</v>
      </c>
      <c r="M25" s="54" t="n">
        <f aca="false">M88</f>
        <v>5252</v>
      </c>
    </row>
    <row r="26" customFormat="false" ht="13.8" hidden="false" customHeight="false" outlineLevel="0" collapsed="false">
      <c r="A26" s="47" t="n">
        <v>1</v>
      </c>
      <c r="B26" s="47" t="n">
        <v>1</v>
      </c>
      <c r="D26" s="66"/>
      <c r="E26" s="53" t="n">
        <v>41</v>
      </c>
      <c r="F26" s="53" t="s">
        <v>10</v>
      </c>
      <c r="G26" s="54" t="n">
        <f aca="false">G35+G45+G52+G58+G71+G81+G93</f>
        <v>185967.83</v>
      </c>
      <c r="H26" s="54" t="n">
        <f aca="false">H35+H45+H52+H58+H71+H81+H93</f>
        <v>202158.88</v>
      </c>
      <c r="I26" s="54" t="n">
        <f aca="false">I35+I45+I52+I58+I71+I81+I93</f>
        <v>216905</v>
      </c>
      <c r="J26" s="54" t="n">
        <f aca="false">J35+J45+J52+J58+J71+J81+J93</f>
        <v>185918.53</v>
      </c>
      <c r="K26" s="54" t="n">
        <f aca="false">K35+K45+K52+K58+K71+K81+K93</f>
        <v>214277</v>
      </c>
      <c r="L26" s="54" t="n">
        <f aca="false">L35+L45+L52+L58+L71+L81+L93</f>
        <v>198914</v>
      </c>
      <c r="M26" s="54" t="n">
        <f aca="false">M35+M45+M52+M58+M71+M81+M93</f>
        <v>202765</v>
      </c>
    </row>
    <row r="27" customFormat="false" ht="13.8" hidden="false" customHeight="false" outlineLevel="0" collapsed="false">
      <c r="A27" s="47" t="n">
        <v>1</v>
      </c>
      <c r="B27" s="47" t="n">
        <v>1</v>
      </c>
      <c r="D27" s="57"/>
      <c r="E27" s="58"/>
      <c r="F27" s="55" t="s">
        <v>18</v>
      </c>
      <c r="G27" s="56" t="n">
        <f aca="false">SUM(G25:G26)</f>
        <v>190818.25</v>
      </c>
      <c r="H27" s="56" t="n">
        <f aca="false">SUM(H25:H26)</f>
        <v>207201.48</v>
      </c>
      <c r="I27" s="56" t="n">
        <f aca="false">SUM(I25:I26)</f>
        <v>221947</v>
      </c>
      <c r="J27" s="56" t="n">
        <f aca="false">SUM(J25:J26)</f>
        <v>191083.38</v>
      </c>
      <c r="K27" s="56" t="n">
        <f aca="false">SUM(K25:K26)</f>
        <v>219529</v>
      </c>
      <c r="L27" s="56" t="n">
        <f aca="false">SUM(L25:L26)</f>
        <v>204166</v>
      </c>
      <c r="M27" s="56" t="n">
        <f aca="false">SUM(M25:M26)</f>
        <v>208017</v>
      </c>
    </row>
    <row r="29" customFormat="false" ht="13.8" hidden="false" customHeight="false" outlineLevel="0" collapsed="false">
      <c r="D29" s="67" t="s">
        <v>103</v>
      </c>
      <c r="E29" s="67"/>
      <c r="F29" s="67"/>
      <c r="G29" s="67"/>
      <c r="H29" s="67"/>
      <c r="I29" s="67"/>
      <c r="J29" s="67"/>
      <c r="K29" s="67"/>
      <c r="L29" s="67"/>
      <c r="M29" s="67"/>
    </row>
    <row r="30" customFormat="false" ht="14.45" hidden="false" customHeight="false" outlineLevel="0" collapsed="false">
      <c r="D30" s="51" t="s">
        <v>20</v>
      </c>
      <c r="E30" s="51" t="s">
        <v>21</v>
      </c>
      <c r="F30" s="51" t="s">
        <v>22</v>
      </c>
      <c r="G30" s="51" t="s">
        <v>1</v>
      </c>
      <c r="H30" s="51" t="s">
        <v>2</v>
      </c>
      <c r="I30" s="51" t="s">
        <v>3</v>
      </c>
      <c r="J30" s="51" t="s">
        <v>4</v>
      </c>
      <c r="K30" s="51" t="s">
        <v>5</v>
      </c>
      <c r="L30" s="51" t="s">
        <v>6</v>
      </c>
      <c r="M30" s="51" t="s">
        <v>7</v>
      </c>
    </row>
    <row r="31" customFormat="false" ht="13.8" hidden="false" customHeight="false" outlineLevel="0" collapsed="false">
      <c r="A31" s="47" t="n">
        <v>1</v>
      </c>
      <c r="B31" s="47" t="n">
        <v>1</v>
      </c>
      <c r="C31" s="47" t="n">
        <v>1</v>
      </c>
      <c r="D31" s="68" t="s">
        <v>104</v>
      </c>
      <c r="E31" s="53" t="n">
        <v>610</v>
      </c>
      <c r="F31" s="53" t="s">
        <v>105</v>
      </c>
      <c r="G31" s="54" t="n">
        <v>28804.21</v>
      </c>
      <c r="H31" s="54" t="n">
        <v>28444.91</v>
      </c>
      <c r="I31" s="54" t="n">
        <v>28452</v>
      </c>
      <c r="J31" s="54" t="n">
        <v>28464.29</v>
      </c>
      <c r="K31" s="54" t="n">
        <v>28430</v>
      </c>
      <c r="L31" s="54" t="n">
        <f aca="false">K31</f>
        <v>28430</v>
      </c>
      <c r="M31" s="54" t="n">
        <f aca="false">L31</f>
        <v>28430</v>
      </c>
    </row>
    <row r="32" customFormat="false" ht="13.8" hidden="false" customHeight="false" outlineLevel="0" collapsed="false">
      <c r="A32" s="47" t="n">
        <v>1</v>
      </c>
      <c r="B32" s="47" t="n">
        <v>1</v>
      </c>
      <c r="C32" s="47" t="n">
        <v>1</v>
      </c>
      <c r="D32" s="68"/>
      <c r="E32" s="53" t="n">
        <v>620</v>
      </c>
      <c r="F32" s="53" t="s">
        <v>106</v>
      </c>
      <c r="G32" s="54" t="n">
        <v>12216.88</v>
      </c>
      <c r="H32" s="54" t="n">
        <v>12391.13</v>
      </c>
      <c r="I32" s="54" t="n">
        <v>10489</v>
      </c>
      <c r="J32" s="54" t="n">
        <v>12861.72</v>
      </c>
      <c r="K32" s="54" t="n">
        <v>12816</v>
      </c>
      <c r="L32" s="54" t="n">
        <f aca="false">K32</f>
        <v>12816</v>
      </c>
      <c r="M32" s="54" t="n">
        <f aca="false">L32</f>
        <v>12816</v>
      </c>
    </row>
    <row r="33" customFormat="false" ht="13.8" hidden="false" customHeight="false" outlineLevel="0" collapsed="false">
      <c r="A33" s="47" t="n">
        <v>1</v>
      </c>
      <c r="B33" s="47" t="n">
        <v>1</v>
      </c>
      <c r="C33" s="47" t="n">
        <v>1</v>
      </c>
      <c r="D33" s="68"/>
      <c r="E33" s="53" t="n">
        <v>630</v>
      </c>
      <c r="F33" s="53" t="s">
        <v>107</v>
      </c>
      <c r="G33" s="54" t="n">
        <v>8328.33</v>
      </c>
      <c r="H33" s="54" t="n">
        <v>5767.31</v>
      </c>
      <c r="I33" s="54" t="n">
        <v>10934</v>
      </c>
      <c r="J33" s="54" t="n">
        <v>9574.24</v>
      </c>
      <c r="K33" s="69" t="n">
        <v>10554</v>
      </c>
      <c r="L33" s="54" t="n">
        <f aca="false">K33</f>
        <v>10554</v>
      </c>
      <c r="M33" s="54" t="n">
        <f aca="false">L33</f>
        <v>10554</v>
      </c>
    </row>
    <row r="34" customFormat="false" ht="13.8" hidden="false" customHeight="false" outlineLevel="0" collapsed="false">
      <c r="A34" s="47" t="n">
        <v>1</v>
      </c>
      <c r="B34" s="47" t="n">
        <v>1</v>
      </c>
      <c r="C34" s="47" t="n">
        <v>1</v>
      </c>
      <c r="D34" s="68"/>
      <c r="E34" s="53" t="n">
        <v>640</v>
      </c>
      <c r="F34" s="53" t="s">
        <v>108</v>
      </c>
      <c r="G34" s="54" t="n">
        <v>0</v>
      </c>
      <c r="H34" s="54" t="n">
        <v>6792.35</v>
      </c>
      <c r="I34" s="54" t="n">
        <v>0</v>
      </c>
      <c r="J34" s="54" t="n">
        <v>0</v>
      </c>
      <c r="K34" s="54" t="n">
        <v>0</v>
      </c>
      <c r="L34" s="54" t="n">
        <f aca="false">K34</f>
        <v>0</v>
      </c>
      <c r="M34" s="54" t="n">
        <f aca="false">L34</f>
        <v>0</v>
      </c>
    </row>
    <row r="35" customFormat="false" ht="13.8" hidden="false" customHeight="false" outlineLevel="0" collapsed="false">
      <c r="A35" s="47" t="n">
        <v>1</v>
      </c>
      <c r="B35" s="47" t="n">
        <v>1</v>
      </c>
      <c r="C35" s="47" t="n">
        <v>1</v>
      </c>
      <c r="D35" s="70" t="s">
        <v>8</v>
      </c>
      <c r="E35" s="55" t="n">
        <v>41</v>
      </c>
      <c r="F35" s="55" t="s">
        <v>10</v>
      </c>
      <c r="G35" s="56" t="n">
        <f aca="false">SUM(G31:G34)</f>
        <v>49349.42</v>
      </c>
      <c r="H35" s="56" t="n">
        <f aca="false">SUM(H31:H34)</f>
        <v>53395.7</v>
      </c>
      <c r="I35" s="56" t="n">
        <f aca="false">SUM(I31:I34)</f>
        <v>49875</v>
      </c>
      <c r="J35" s="56" t="n">
        <f aca="false">SUM(J31:J34)</f>
        <v>50900.25</v>
      </c>
      <c r="K35" s="56" t="n">
        <f aca="false">SUM(K31:K34)</f>
        <v>51800</v>
      </c>
      <c r="L35" s="56" t="n">
        <f aca="false">SUM(L31:L34)</f>
        <v>51800</v>
      </c>
      <c r="M35" s="56" t="n">
        <f aca="false">SUM(M31:M34)</f>
        <v>51800</v>
      </c>
    </row>
    <row r="36" customFormat="false" ht="13.8" hidden="false" customHeight="false" outlineLevel="0" collapsed="false">
      <c r="D36" s="71"/>
      <c r="E36" s="72"/>
      <c r="F36" s="72"/>
      <c r="G36" s="73"/>
      <c r="H36" s="73"/>
      <c r="I36" s="73"/>
      <c r="J36" s="73"/>
      <c r="K36" s="73"/>
      <c r="L36" s="73"/>
      <c r="M36" s="73"/>
    </row>
    <row r="37" customFormat="false" ht="13.8" hidden="false" customHeight="false" outlineLevel="0" collapsed="false">
      <c r="D37" s="71"/>
      <c r="E37" s="74" t="s">
        <v>43</v>
      </c>
      <c r="F37" s="75" t="s">
        <v>109</v>
      </c>
      <c r="G37" s="76"/>
      <c r="H37" s="76" t="n">
        <v>6777</v>
      </c>
      <c r="I37" s="76"/>
      <c r="J37" s="76"/>
      <c r="K37" s="76"/>
      <c r="L37" s="76"/>
      <c r="M37" s="77"/>
    </row>
    <row r="38" customFormat="false" ht="13.8" hidden="false" customHeight="false" outlineLevel="0" collapsed="false">
      <c r="D38" s="71"/>
      <c r="E38" s="72"/>
      <c r="F38" s="72"/>
      <c r="G38" s="73"/>
      <c r="H38" s="73"/>
      <c r="I38" s="73"/>
      <c r="J38" s="73"/>
      <c r="K38" s="73"/>
      <c r="L38" s="73"/>
      <c r="M38" s="73"/>
    </row>
    <row r="39" customFormat="false" ht="13.8" hidden="false" customHeight="false" outlineLevel="0" collapsed="false">
      <c r="D39" s="67" t="s">
        <v>110</v>
      </c>
      <c r="E39" s="67"/>
      <c r="F39" s="67"/>
      <c r="G39" s="67"/>
      <c r="H39" s="67"/>
      <c r="I39" s="67"/>
      <c r="J39" s="67"/>
      <c r="K39" s="67"/>
      <c r="L39" s="67"/>
      <c r="M39" s="67"/>
    </row>
    <row r="40" customFormat="false" ht="14.45" hidden="false" customHeight="false" outlineLevel="0" collapsed="false">
      <c r="D40" s="51" t="s">
        <v>20</v>
      </c>
      <c r="E40" s="51" t="s">
        <v>21</v>
      </c>
      <c r="F40" s="51" t="s">
        <v>22</v>
      </c>
      <c r="G40" s="51" t="s">
        <v>1</v>
      </c>
      <c r="H40" s="51" t="s">
        <v>2</v>
      </c>
      <c r="I40" s="51" t="s">
        <v>3</v>
      </c>
      <c r="J40" s="51" t="s">
        <v>4</v>
      </c>
      <c r="K40" s="51" t="s">
        <v>5</v>
      </c>
      <c r="L40" s="51" t="s">
        <v>6</v>
      </c>
      <c r="M40" s="51" t="s">
        <v>7</v>
      </c>
    </row>
    <row r="41" customFormat="false" ht="13.8" hidden="false" customHeight="false" outlineLevel="0" collapsed="false">
      <c r="A41" s="47" t="n">
        <v>1</v>
      </c>
      <c r="B41" s="47" t="n">
        <v>1</v>
      </c>
      <c r="C41" s="47" t="n">
        <v>2</v>
      </c>
      <c r="D41" s="68" t="s">
        <v>104</v>
      </c>
      <c r="E41" s="53" t="n">
        <v>610</v>
      </c>
      <c r="F41" s="53" t="s">
        <v>105</v>
      </c>
      <c r="G41" s="54" t="n">
        <v>46254.4</v>
      </c>
      <c r="H41" s="54" t="n">
        <v>48214.27</v>
      </c>
      <c r="I41" s="54" t="n">
        <v>47517</v>
      </c>
      <c r="J41" s="54" t="n">
        <v>39593.61</v>
      </c>
      <c r="K41" s="69" t="n">
        <v>44910</v>
      </c>
      <c r="L41" s="54" t="n">
        <v>46635</v>
      </c>
      <c r="M41" s="54" t="n">
        <v>48429</v>
      </c>
    </row>
    <row r="42" customFormat="false" ht="13.8" hidden="false" customHeight="false" outlineLevel="0" collapsed="false">
      <c r="A42" s="47" t="n">
        <v>1</v>
      </c>
      <c r="B42" s="47" t="n">
        <v>1</v>
      </c>
      <c r="C42" s="47" t="n">
        <v>2</v>
      </c>
      <c r="D42" s="68"/>
      <c r="E42" s="53" t="n">
        <v>620</v>
      </c>
      <c r="F42" s="53" t="s">
        <v>106</v>
      </c>
      <c r="G42" s="54" t="n">
        <v>16286.66</v>
      </c>
      <c r="H42" s="54" t="n">
        <v>17328.6</v>
      </c>
      <c r="I42" s="54" t="n">
        <v>18359</v>
      </c>
      <c r="J42" s="54" t="n">
        <v>16359.24</v>
      </c>
      <c r="K42" s="54" t="n">
        <v>16843</v>
      </c>
      <c r="L42" s="54" t="n">
        <v>18457</v>
      </c>
      <c r="M42" s="54" t="n">
        <v>19128</v>
      </c>
    </row>
    <row r="43" customFormat="false" ht="13.8" hidden="false" customHeight="false" outlineLevel="0" collapsed="false">
      <c r="A43" s="47" t="n">
        <v>1</v>
      </c>
      <c r="B43" s="47" t="n">
        <v>1</v>
      </c>
      <c r="C43" s="47" t="n">
        <v>2</v>
      </c>
      <c r="D43" s="68"/>
      <c r="E43" s="53" t="n">
        <v>630</v>
      </c>
      <c r="F43" s="53" t="s">
        <v>107</v>
      </c>
      <c r="G43" s="54" t="n">
        <v>3019.15</v>
      </c>
      <c r="H43" s="54" t="n">
        <v>5447.21</v>
      </c>
      <c r="I43" s="54" t="n">
        <v>9389</v>
      </c>
      <c r="J43" s="54" t="n">
        <v>9911.81</v>
      </c>
      <c r="K43" s="54" t="n">
        <v>3283</v>
      </c>
      <c r="L43" s="54" t="n">
        <v>3303</v>
      </c>
      <c r="M43" s="54" t="n">
        <v>3362</v>
      </c>
    </row>
    <row r="44" customFormat="false" ht="13.8" hidden="false" customHeight="false" outlineLevel="0" collapsed="false">
      <c r="A44" s="47" t="n">
        <v>1</v>
      </c>
      <c r="B44" s="47" t="n">
        <v>1</v>
      </c>
      <c r="C44" s="47" t="n">
        <v>2</v>
      </c>
      <c r="D44" s="68"/>
      <c r="E44" s="53" t="n">
        <v>640</v>
      </c>
      <c r="F44" s="53" t="s">
        <v>108</v>
      </c>
      <c r="G44" s="54" t="n">
        <v>68.31</v>
      </c>
      <c r="H44" s="54" t="n">
        <v>767.93</v>
      </c>
      <c r="I44" s="54" t="n">
        <v>1051</v>
      </c>
      <c r="J44" s="54" t="n">
        <v>1755</v>
      </c>
      <c r="K44" s="54" t="n">
        <v>0</v>
      </c>
      <c r="L44" s="54" t="n">
        <v>0</v>
      </c>
      <c r="M44" s="54" t="n">
        <v>0</v>
      </c>
    </row>
    <row r="45" customFormat="false" ht="13.8" hidden="false" customHeight="false" outlineLevel="0" collapsed="false">
      <c r="A45" s="47" t="n">
        <v>1</v>
      </c>
      <c r="B45" s="47" t="n">
        <v>1</v>
      </c>
      <c r="C45" s="47" t="n">
        <v>2</v>
      </c>
      <c r="D45" s="70" t="s">
        <v>8</v>
      </c>
      <c r="E45" s="55" t="n">
        <v>41</v>
      </c>
      <c r="F45" s="55" t="s">
        <v>10</v>
      </c>
      <c r="G45" s="56" t="n">
        <f aca="false">SUM(G41:G44)</f>
        <v>65628.52</v>
      </c>
      <c r="H45" s="56" t="n">
        <f aca="false">SUM(H41:H44)</f>
        <v>71758.01</v>
      </c>
      <c r="I45" s="56" t="n">
        <f aca="false">SUM(I41:I44)</f>
        <v>76316</v>
      </c>
      <c r="J45" s="56" t="n">
        <f aca="false">SUM(J41:J44)</f>
        <v>67619.66</v>
      </c>
      <c r="K45" s="56" t="n">
        <f aca="false">SUM(K41:K44)</f>
        <v>65036</v>
      </c>
      <c r="L45" s="56" t="n">
        <f aca="false">SUM(L41:L44)</f>
        <v>68395</v>
      </c>
      <c r="M45" s="56" t="n">
        <f aca="false">SUM(M41:M44)</f>
        <v>70919</v>
      </c>
    </row>
    <row r="46" customFormat="false" ht="13.8" hidden="false" customHeight="false" outlineLevel="0" collapsed="false">
      <c r="D46" s="71"/>
      <c r="E46" s="72"/>
      <c r="F46" s="72"/>
      <c r="G46" s="73"/>
      <c r="H46" s="73"/>
      <c r="I46" s="73"/>
      <c r="J46" s="73"/>
      <c r="K46" s="73"/>
      <c r="L46" s="73"/>
      <c r="M46" s="73"/>
    </row>
    <row r="47" customFormat="false" ht="13.8" hidden="false" customHeight="false" outlineLevel="0" collapsed="false">
      <c r="D47" s="67" t="s">
        <v>111</v>
      </c>
      <c r="E47" s="67"/>
      <c r="F47" s="67"/>
      <c r="G47" s="67"/>
      <c r="H47" s="67"/>
      <c r="I47" s="67"/>
      <c r="J47" s="67"/>
      <c r="K47" s="67"/>
      <c r="L47" s="67"/>
      <c r="M47" s="67"/>
    </row>
    <row r="48" customFormat="false" ht="14.45" hidden="false" customHeight="false" outlineLevel="0" collapsed="false">
      <c r="D48" s="51" t="s">
        <v>20</v>
      </c>
      <c r="E48" s="51" t="s">
        <v>21</v>
      </c>
      <c r="F48" s="51" t="s">
        <v>22</v>
      </c>
      <c r="G48" s="51" t="s">
        <v>1</v>
      </c>
      <c r="H48" s="51" t="s">
        <v>2</v>
      </c>
      <c r="I48" s="51" t="s">
        <v>3</v>
      </c>
      <c r="J48" s="51" t="s">
        <v>4</v>
      </c>
      <c r="K48" s="51" t="s">
        <v>5</v>
      </c>
      <c r="L48" s="51" t="s">
        <v>6</v>
      </c>
      <c r="M48" s="51" t="s">
        <v>7</v>
      </c>
    </row>
    <row r="49" customFormat="false" ht="13.8" hidden="false" customHeight="false" outlineLevel="0" collapsed="false">
      <c r="A49" s="47" t="n">
        <v>1</v>
      </c>
      <c r="B49" s="47" t="n">
        <v>1</v>
      </c>
      <c r="C49" s="47" t="n">
        <v>3</v>
      </c>
      <c r="D49" s="68" t="s">
        <v>112</v>
      </c>
      <c r="E49" s="53" t="n">
        <v>610</v>
      </c>
      <c r="F49" s="53" t="s">
        <v>105</v>
      </c>
      <c r="G49" s="54" t="n">
        <v>8533.22</v>
      </c>
      <c r="H49" s="54" t="n">
        <v>8310.74</v>
      </c>
      <c r="I49" s="54" t="n">
        <v>3468</v>
      </c>
      <c r="J49" s="54" t="n">
        <v>3556</v>
      </c>
      <c r="K49" s="54" t="n">
        <f aca="false">ROUND(J49*J49/I49,0)</f>
        <v>3646</v>
      </c>
      <c r="L49" s="54" t="n">
        <f aca="false">ROUND(K49*K49/J49,0)</f>
        <v>3738</v>
      </c>
      <c r="M49" s="54" t="n">
        <f aca="false">ROUND(L49*L49/K49,0)</f>
        <v>3832</v>
      </c>
    </row>
    <row r="50" customFormat="false" ht="13.8" hidden="false" customHeight="false" outlineLevel="0" collapsed="false">
      <c r="A50" s="47" t="n">
        <v>1</v>
      </c>
      <c r="B50" s="47" t="n">
        <v>1</v>
      </c>
      <c r="C50" s="47" t="n">
        <v>3</v>
      </c>
      <c r="D50" s="68"/>
      <c r="E50" s="53" t="n">
        <v>620</v>
      </c>
      <c r="F50" s="53" t="s">
        <v>106</v>
      </c>
      <c r="G50" s="54" t="n">
        <v>2995.51</v>
      </c>
      <c r="H50" s="54" t="n">
        <v>2917.24</v>
      </c>
      <c r="I50" s="54" t="n">
        <v>1214</v>
      </c>
      <c r="J50" s="54" t="n">
        <v>1242.47</v>
      </c>
      <c r="K50" s="54" t="n">
        <f aca="false">ROUND(J50*J50/I50,0)</f>
        <v>1272</v>
      </c>
      <c r="L50" s="54" t="n">
        <f aca="false">ROUND(K50*K50/J50,0)</f>
        <v>1302</v>
      </c>
      <c r="M50" s="54" t="n">
        <f aca="false">ROUND(L50*L50/K50,0)</f>
        <v>1333</v>
      </c>
    </row>
    <row r="51" customFormat="false" ht="13.8" hidden="false" customHeight="false" outlineLevel="0" collapsed="false">
      <c r="A51" s="47" t="n">
        <v>1</v>
      </c>
      <c r="B51" s="47" t="n">
        <v>1</v>
      </c>
      <c r="C51" s="47" t="n">
        <v>3</v>
      </c>
      <c r="D51" s="68"/>
      <c r="E51" s="53" t="n">
        <v>630</v>
      </c>
      <c r="F51" s="53" t="s">
        <v>107</v>
      </c>
      <c r="G51" s="54" t="n">
        <v>969.53</v>
      </c>
      <c r="H51" s="54" t="n">
        <v>1220.34</v>
      </c>
      <c r="I51" s="54" t="n">
        <v>1697</v>
      </c>
      <c r="J51" s="54" t="n">
        <v>3523.71</v>
      </c>
      <c r="K51" s="54" t="n">
        <v>1526</v>
      </c>
      <c r="L51" s="54" t="n">
        <f aca="false">K51</f>
        <v>1526</v>
      </c>
      <c r="M51" s="54" t="n">
        <f aca="false">L51</f>
        <v>1526</v>
      </c>
    </row>
    <row r="52" customFormat="false" ht="13.8" hidden="false" customHeight="false" outlineLevel="0" collapsed="false">
      <c r="A52" s="47" t="n">
        <v>1</v>
      </c>
      <c r="B52" s="47" t="n">
        <v>1</v>
      </c>
      <c r="C52" s="47" t="n">
        <v>3</v>
      </c>
      <c r="D52" s="70" t="s">
        <v>8</v>
      </c>
      <c r="E52" s="55" t="n">
        <v>41</v>
      </c>
      <c r="F52" s="55" t="s">
        <v>10</v>
      </c>
      <c r="G52" s="56" t="n">
        <f aca="false">SUM(G49:G51)</f>
        <v>12498.26</v>
      </c>
      <c r="H52" s="56" t="n">
        <f aca="false">SUM(H49:H51)</f>
        <v>12448.32</v>
      </c>
      <c r="I52" s="56" t="n">
        <f aca="false">SUM(I49:I51)</f>
        <v>6379</v>
      </c>
      <c r="J52" s="56" t="n">
        <f aca="false">SUM(J49:J51)</f>
        <v>8322.18</v>
      </c>
      <c r="K52" s="56" t="n">
        <f aca="false">SUM(K49:K51)</f>
        <v>6444</v>
      </c>
      <c r="L52" s="56" t="n">
        <f aca="false">SUM(L49:L51)</f>
        <v>6566</v>
      </c>
      <c r="M52" s="56" t="n">
        <f aca="false">SUM(M49:M51)</f>
        <v>6691</v>
      </c>
    </row>
    <row r="53" customFormat="false" ht="13.8" hidden="false" customHeight="false" outlineLevel="0" collapsed="false">
      <c r="D53" s="71"/>
      <c r="E53" s="72"/>
      <c r="F53" s="72"/>
      <c r="G53" s="73"/>
      <c r="H53" s="73"/>
      <c r="I53" s="73"/>
      <c r="J53" s="73"/>
      <c r="K53" s="73"/>
      <c r="L53" s="73"/>
      <c r="M53" s="73"/>
    </row>
    <row r="54" customFormat="false" ht="13.8" hidden="false" customHeight="false" outlineLevel="0" collapsed="false">
      <c r="D54" s="67" t="s">
        <v>113</v>
      </c>
      <c r="E54" s="67"/>
      <c r="F54" s="67"/>
      <c r="G54" s="67"/>
      <c r="H54" s="67"/>
      <c r="I54" s="67"/>
      <c r="J54" s="67"/>
      <c r="K54" s="67"/>
      <c r="L54" s="67"/>
      <c r="M54" s="67"/>
    </row>
    <row r="55" customFormat="false" ht="14.45" hidden="false" customHeight="false" outlineLevel="0" collapsed="false">
      <c r="D55" s="51" t="s">
        <v>20</v>
      </c>
      <c r="E55" s="51" t="s">
        <v>21</v>
      </c>
      <c r="F55" s="51" t="s">
        <v>22</v>
      </c>
      <c r="G55" s="51" t="s">
        <v>1</v>
      </c>
      <c r="H55" s="51" t="s">
        <v>2</v>
      </c>
      <c r="I55" s="51" t="s">
        <v>3</v>
      </c>
      <c r="J55" s="51" t="s">
        <v>4</v>
      </c>
      <c r="K55" s="51" t="s">
        <v>5</v>
      </c>
      <c r="L55" s="51" t="s">
        <v>6</v>
      </c>
      <c r="M55" s="51" t="s">
        <v>7</v>
      </c>
    </row>
    <row r="56" customFormat="false" ht="13.8" hidden="false" customHeight="false" outlineLevel="0" collapsed="false">
      <c r="A56" s="47" t="n">
        <v>1</v>
      </c>
      <c r="B56" s="47" t="n">
        <v>1</v>
      </c>
      <c r="C56" s="47" t="n">
        <v>4</v>
      </c>
      <c r="D56" s="78" t="s">
        <v>104</v>
      </c>
      <c r="E56" s="53" t="n">
        <v>630</v>
      </c>
      <c r="F56" s="53" t="s">
        <v>107</v>
      </c>
      <c r="G56" s="54" t="n">
        <v>6343.63</v>
      </c>
      <c r="H56" s="54" t="n">
        <v>11444.65</v>
      </c>
      <c r="I56" s="54" t="n">
        <v>16872</v>
      </c>
      <c r="J56" s="54" t="n">
        <v>11905.01</v>
      </c>
      <c r="K56" s="54" t="n">
        <f aca="false">14520+2500+20000</f>
        <v>37020</v>
      </c>
      <c r="L56" s="54" t="n">
        <f aca="false">K56-20000</f>
        <v>17020</v>
      </c>
      <c r="M56" s="54" t="n">
        <f aca="false">L56</f>
        <v>17020</v>
      </c>
    </row>
    <row r="57" customFormat="false" ht="13.8" hidden="false" customHeight="false" outlineLevel="0" collapsed="false">
      <c r="A57" s="47" t="n">
        <v>1</v>
      </c>
      <c r="B57" s="47" t="n">
        <v>1</v>
      </c>
      <c r="C57" s="47" t="n">
        <v>4</v>
      </c>
      <c r="D57" s="78" t="s">
        <v>112</v>
      </c>
      <c r="E57" s="53" t="n">
        <v>630</v>
      </c>
      <c r="F57" s="53" t="s">
        <v>114</v>
      </c>
      <c r="G57" s="54" t="n">
        <v>1678.89</v>
      </c>
      <c r="H57" s="54" t="n">
        <v>248.86</v>
      </c>
      <c r="I57" s="54" t="n">
        <v>258</v>
      </c>
      <c r="J57" s="54" t="n">
        <v>430.98</v>
      </c>
      <c r="K57" s="54" t="n">
        <v>300</v>
      </c>
      <c r="L57" s="54" t="n">
        <f aca="false">K57</f>
        <v>300</v>
      </c>
      <c r="M57" s="54" t="n">
        <f aca="false">L57</f>
        <v>300</v>
      </c>
    </row>
    <row r="58" customFormat="false" ht="13.8" hidden="false" customHeight="false" outlineLevel="0" collapsed="false">
      <c r="A58" s="47" t="n">
        <v>1</v>
      </c>
      <c r="B58" s="47" t="n">
        <v>1</v>
      </c>
      <c r="C58" s="47" t="n">
        <v>4</v>
      </c>
      <c r="D58" s="70" t="s">
        <v>8</v>
      </c>
      <c r="E58" s="55" t="n">
        <v>41</v>
      </c>
      <c r="F58" s="55" t="s">
        <v>10</v>
      </c>
      <c r="G58" s="56" t="n">
        <f aca="false">SUM(G56:G57)</f>
        <v>8022.52</v>
      </c>
      <c r="H58" s="56" t="n">
        <f aca="false">SUM(H56:H57)</f>
        <v>11693.51</v>
      </c>
      <c r="I58" s="56" t="n">
        <f aca="false">SUM(I56:I57)</f>
        <v>17130</v>
      </c>
      <c r="J58" s="56" t="n">
        <f aca="false">SUM(J56:J57)</f>
        <v>12335.99</v>
      </c>
      <c r="K58" s="56" t="n">
        <f aca="false">SUM(K56:K57)</f>
        <v>37320</v>
      </c>
      <c r="L58" s="56" t="n">
        <f aca="false">SUM(L56:L57)</f>
        <v>17320</v>
      </c>
      <c r="M58" s="56" t="n">
        <f aca="false">SUM(M56:M57)</f>
        <v>17320</v>
      </c>
    </row>
    <row r="59" customFormat="false" ht="13.8" hidden="false" customHeight="false" outlineLevel="0" collapsed="false">
      <c r="D59" s="71"/>
      <c r="E59" s="72"/>
      <c r="F59" s="72"/>
      <c r="G59" s="73"/>
      <c r="H59" s="73"/>
      <c r="I59" s="73"/>
      <c r="J59" s="73"/>
      <c r="K59" s="73"/>
      <c r="L59" s="73"/>
      <c r="M59" s="73"/>
    </row>
    <row r="60" customFormat="false" ht="13.8" hidden="false" customHeight="false" outlineLevel="0" collapsed="false">
      <c r="D60" s="71"/>
      <c r="E60" s="79" t="s">
        <v>43</v>
      </c>
      <c r="F60" s="57" t="s">
        <v>115</v>
      </c>
      <c r="G60" s="80" t="n">
        <v>1429.84</v>
      </c>
      <c r="H60" s="80" t="n">
        <v>2674.89</v>
      </c>
      <c r="I60" s="80" t="n">
        <v>5000</v>
      </c>
      <c r="J60" s="80" t="n">
        <v>2328.19</v>
      </c>
      <c r="K60" s="80" t="n">
        <v>5000</v>
      </c>
      <c r="L60" s="80" t="n">
        <f aca="false">I60</f>
        <v>5000</v>
      </c>
      <c r="M60" s="81" t="n">
        <f aca="false">L60</f>
        <v>5000</v>
      </c>
    </row>
    <row r="61" customFormat="false" ht="13.8" hidden="false" customHeight="false" outlineLevel="0" collapsed="false">
      <c r="D61" s="71"/>
      <c r="E61" s="82"/>
      <c r="F61" s="47" t="s">
        <v>116</v>
      </c>
      <c r="G61" s="83" t="n">
        <v>1469.79</v>
      </c>
      <c r="H61" s="83" t="n">
        <v>1563.13</v>
      </c>
      <c r="I61" s="83" t="n">
        <v>1600</v>
      </c>
      <c r="J61" s="83" t="n">
        <v>1400</v>
      </c>
      <c r="K61" s="83" t="n">
        <v>1400</v>
      </c>
      <c r="L61" s="83" t="n">
        <f aca="false">I61</f>
        <v>1600</v>
      </c>
      <c r="M61" s="84" t="n">
        <f aca="false">L61</f>
        <v>1600</v>
      </c>
    </row>
    <row r="62" customFormat="false" ht="13.8" hidden="false" customHeight="false" outlineLevel="0" collapsed="false">
      <c r="D62" s="71"/>
      <c r="E62" s="82"/>
      <c r="F62" s="85" t="s">
        <v>117</v>
      </c>
      <c r="G62" s="86"/>
      <c r="H62" s="86"/>
      <c r="I62" s="86" t="n">
        <v>3000</v>
      </c>
      <c r="J62" s="86" t="n">
        <v>0</v>
      </c>
      <c r="K62" s="86" t="n">
        <v>3500</v>
      </c>
      <c r="L62" s="86" t="n">
        <f aca="false">K62</f>
        <v>3500</v>
      </c>
      <c r="M62" s="84" t="n">
        <f aca="false">L62</f>
        <v>3500</v>
      </c>
    </row>
    <row r="63" customFormat="false" ht="13.8" hidden="false" customHeight="false" outlineLevel="0" collapsed="false">
      <c r="D63" s="71"/>
      <c r="E63" s="87"/>
      <c r="F63" s="88" t="s">
        <v>118</v>
      </c>
      <c r="G63" s="89"/>
      <c r="H63" s="89"/>
      <c r="I63" s="89"/>
      <c r="J63" s="89"/>
      <c r="K63" s="89" t="n">
        <v>20000</v>
      </c>
      <c r="L63" s="89"/>
      <c r="M63" s="90"/>
    </row>
    <row r="64" customFormat="false" ht="13.8" hidden="false" customHeight="false" outlineLevel="0" collapsed="false">
      <c r="D64" s="71"/>
      <c r="G64" s="83"/>
      <c r="H64" s="83"/>
      <c r="I64" s="83"/>
      <c r="J64" s="83"/>
      <c r="K64" s="83"/>
      <c r="L64" s="83"/>
      <c r="M64" s="83"/>
    </row>
    <row r="65" customFormat="false" ht="13.8" hidden="false" customHeight="false" outlineLevel="0" collapsed="false">
      <c r="D65" s="67" t="s">
        <v>119</v>
      </c>
      <c r="E65" s="67"/>
      <c r="F65" s="67"/>
      <c r="G65" s="67"/>
      <c r="H65" s="67"/>
      <c r="I65" s="67"/>
      <c r="J65" s="67"/>
      <c r="K65" s="67"/>
      <c r="L65" s="67"/>
      <c r="M65" s="67"/>
    </row>
    <row r="66" customFormat="false" ht="14.45" hidden="false" customHeight="false" outlineLevel="0" collapsed="false">
      <c r="D66" s="51" t="s">
        <v>20</v>
      </c>
      <c r="E66" s="51" t="s">
        <v>21</v>
      </c>
      <c r="F66" s="51" t="s">
        <v>22</v>
      </c>
      <c r="G66" s="51" t="s">
        <v>1</v>
      </c>
      <c r="H66" s="51" t="s">
        <v>2</v>
      </c>
      <c r="I66" s="51" t="s">
        <v>3</v>
      </c>
      <c r="J66" s="51" t="s">
        <v>4</v>
      </c>
      <c r="K66" s="51" t="s">
        <v>5</v>
      </c>
      <c r="L66" s="51" t="s">
        <v>6</v>
      </c>
      <c r="M66" s="51" t="s">
        <v>7</v>
      </c>
    </row>
    <row r="67" customFormat="false" ht="13.8" hidden="false" customHeight="false" outlineLevel="0" collapsed="false">
      <c r="A67" s="47" t="n">
        <v>1</v>
      </c>
      <c r="B67" s="47" t="n">
        <v>1</v>
      </c>
      <c r="C67" s="47" t="n">
        <v>5</v>
      </c>
      <c r="D67" s="78" t="s">
        <v>112</v>
      </c>
      <c r="E67" s="53" t="n">
        <v>610</v>
      </c>
      <c r="F67" s="53" t="s">
        <v>105</v>
      </c>
      <c r="G67" s="54" t="n">
        <v>8873.92</v>
      </c>
      <c r="H67" s="54" t="n">
        <v>10928.43</v>
      </c>
      <c r="I67" s="54" t="n">
        <v>16670</v>
      </c>
      <c r="J67" s="54" t="n">
        <v>6672.36</v>
      </c>
      <c r="K67" s="54" t="n">
        <v>15759</v>
      </c>
      <c r="L67" s="54" t="n">
        <v>16361</v>
      </c>
      <c r="M67" s="54" t="n">
        <v>16988</v>
      </c>
    </row>
    <row r="68" customFormat="false" ht="13.8" hidden="false" customHeight="false" outlineLevel="0" collapsed="false">
      <c r="A68" s="47" t="n">
        <v>1</v>
      </c>
      <c r="B68" s="47" t="n">
        <v>1</v>
      </c>
      <c r="C68" s="47" t="n">
        <v>5</v>
      </c>
      <c r="D68" s="78" t="s">
        <v>120</v>
      </c>
      <c r="E68" s="53" t="n">
        <v>620</v>
      </c>
      <c r="F68" s="53" t="s">
        <v>106</v>
      </c>
      <c r="G68" s="54" t="n">
        <v>4568.19</v>
      </c>
      <c r="H68" s="54" t="n">
        <v>4371.55</v>
      </c>
      <c r="I68" s="54" t="n">
        <v>6484</v>
      </c>
      <c r="J68" s="54" t="n">
        <v>2591.4</v>
      </c>
      <c r="K68" s="54" t="n">
        <v>6149</v>
      </c>
      <c r="L68" s="54" t="n">
        <v>6372</v>
      </c>
      <c r="M68" s="54" t="n">
        <v>6603</v>
      </c>
    </row>
    <row r="69" customFormat="false" ht="13.8" hidden="false" customHeight="false" outlineLevel="0" collapsed="false">
      <c r="A69" s="47" t="n">
        <v>1</v>
      </c>
      <c r="B69" s="47" t="n">
        <v>1</v>
      </c>
      <c r="C69" s="47" t="n">
        <v>5</v>
      </c>
      <c r="D69" s="78" t="s">
        <v>121</v>
      </c>
      <c r="E69" s="53" t="n">
        <v>630</v>
      </c>
      <c r="F69" s="53" t="s">
        <v>107</v>
      </c>
      <c r="G69" s="54" t="n">
        <v>29090.17</v>
      </c>
      <c r="H69" s="54" t="n">
        <v>30313.57</v>
      </c>
      <c r="I69" s="54" t="n">
        <v>30867</v>
      </c>
      <c r="J69" s="54" t="n">
        <v>26003.76</v>
      </c>
      <c r="K69" s="54" t="n">
        <f aca="false">2593+22890-3357-313</f>
        <v>21813</v>
      </c>
      <c r="L69" s="54" t="n">
        <f aca="false">K69</f>
        <v>21813</v>
      </c>
      <c r="M69" s="54" t="n">
        <f aca="false">L69</f>
        <v>21813</v>
      </c>
    </row>
    <row r="70" customFormat="false" ht="13.8" hidden="false" customHeight="false" outlineLevel="0" collapsed="false">
      <c r="A70" s="47" t="n">
        <v>1</v>
      </c>
      <c r="B70" s="47" t="n">
        <v>1</v>
      </c>
      <c r="C70" s="47" t="n">
        <v>5</v>
      </c>
      <c r="D70" s="78" t="s">
        <v>122</v>
      </c>
      <c r="E70" s="53" t="n">
        <v>640</v>
      </c>
      <c r="F70" s="53" t="s">
        <v>108</v>
      </c>
      <c r="G70" s="54" t="n">
        <v>0</v>
      </c>
      <c r="H70" s="54" t="n">
        <v>0</v>
      </c>
      <c r="I70" s="54" t="n">
        <v>0</v>
      </c>
      <c r="J70" s="54" t="n">
        <v>218.53</v>
      </c>
      <c r="K70" s="54" t="n">
        <v>0</v>
      </c>
      <c r="L70" s="54" t="n">
        <f aca="false">K70</f>
        <v>0</v>
      </c>
      <c r="M70" s="54" t="n">
        <f aca="false">L70</f>
        <v>0</v>
      </c>
    </row>
    <row r="71" customFormat="false" ht="13.8" hidden="false" customHeight="false" outlineLevel="0" collapsed="false">
      <c r="A71" s="47" t="n">
        <v>1</v>
      </c>
      <c r="B71" s="47" t="n">
        <v>1</v>
      </c>
      <c r="C71" s="47" t="n">
        <v>5</v>
      </c>
      <c r="D71" s="70" t="s">
        <v>8</v>
      </c>
      <c r="E71" s="55" t="n">
        <v>41</v>
      </c>
      <c r="F71" s="55" t="s">
        <v>10</v>
      </c>
      <c r="G71" s="56" t="n">
        <f aca="false">SUM(G67:G70)</f>
        <v>42532.28</v>
      </c>
      <c r="H71" s="56" t="n">
        <f aca="false">SUM(H67:H70)</f>
        <v>45613.55</v>
      </c>
      <c r="I71" s="56" t="n">
        <f aca="false">SUM(I67:I70)</f>
        <v>54021</v>
      </c>
      <c r="J71" s="56" t="n">
        <f aca="false">SUM(J67:J70)</f>
        <v>35486.05</v>
      </c>
      <c r="K71" s="56" t="n">
        <f aca="false">SUM(K67:K70)</f>
        <v>43721</v>
      </c>
      <c r="L71" s="56" t="n">
        <f aca="false">SUM(L67:L70)</f>
        <v>44546</v>
      </c>
      <c r="M71" s="56" t="n">
        <f aca="false">SUM(M67:M70)</f>
        <v>45404</v>
      </c>
    </row>
    <row r="72" customFormat="false" ht="13.8" hidden="false" customHeight="false" outlineLevel="0" collapsed="false">
      <c r="D72" s="71"/>
      <c r="E72" s="72"/>
      <c r="F72" s="72"/>
      <c r="G72" s="73"/>
      <c r="H72" s="73"/>
      <c r="I72" s="73"/>
      <c r="J72" s="73"/>
      <c r="K72" s="73"/>
      <c r="L72" s="73"/>
      <c r="M72" s="73"/>
    </row>
    <row r="73" customFormat="false" ht="13.8" hidden="false" customHeight="false" outlineLevel="0" collapsed="false">
      <c r="D73" s="71"/>
      <c r="E73" s="79" t="s">
        <v>43</v>
      </c>
      <c r="F73" s="57" t="s">
        <v>123</v>
      </c>
      <c r="G73" s="80" t="n">
        <v>1275.64</v>
      </c>
      <c r="H73" s="80" t="n">
        <v>1815</v>
      </c>
      <c r="I73" s="80" t="n">
        <f aca="false">H73</f>
        <v>1815</v>
      </c>
      <c r="J73" s="80" t="n">
        <v>1606</v>
      </c>
      <c r="K73" s="80" t="n">
        <f aca="false">117*11</f>
        <v>1287</v>
      </c>
      <c r="L73" s="80" t="n">
        <f aca="false">K73</f>
        <v>1287</v>
      </c>
      <c r="M73" s="81" t="n">
        <f aca="false">L73</f>
        <v>1287</v>
      </c>
    </row>
    <row r="74" customFormat="false" ht="13.8" hidden="false" customHeight="false" outlineLevel="0" collapsed="false">
      <c r="D74" s="71"/>
      <c r="E74" s="82"/>
      <c r="F74" s="47" t="s">
        <v>124</v>
      </c>
      <c r="G74" s="83" t="n">
        <v>6633.22</v>
      </c>
      <c r="H74" s="83" t="n">
        <v>9000</v>
      </c>
      <c r="I74" s="83" t="n">
        <f aca="false">H74</f>
        <v>9000</v>
      </c>
      <c r="J74" s="83" t="n">
        <v>7128</v>
      </c>
      <c r="K74" s="83" t="n">
        <v>3773</v>
      </c>
      <c r="L74" s="83" t="n">
        <f aca="false">K74</f>
        <v>3773</v>
      </c>
      <c r="M74" s="84" t="n">
        <f aca="false">L74</f>
        <v>3773</v>
      </c>
    </row>
    <row r="75" customFormat="false" ht="13.8" hidden="false" customHeight="false" outlineLevel="0" collapsed="false">
      <c r="D75" s="71"/>
      <c r="E75" s="87"/>
      <c r="F75" s="88" t="s">
        <v>125</v>
      </c>
      <c r="G75" s="89" t="n">
        <v>7394.98</v>
      </c>
      <c r="H75" s="89" t="n">
        <v>6116.13</v>
      </c>
      <c r="I75" s="89" t="n">
        <v>6200</v>
      </c>
      <c r="J75" s="89" t="n">
        <v>4050.55</v>
      </c>
      <c r="K75" s="89" t="n">
        <v>4500</v>
      </c>
      <c r="L75" s="89" t="n">
        <f aca="false">K75</f>
        <v>4500</v>
      </c>
      <c r="M75" s="90" t="n">
        <f aca="false">L75</f>
        <v>4500</v>
      </c>
    </row>
    <row r="76" customFormat="false" ht="13.8" hidden="false" customHeight="false" outlineLevel="0" collapsed="false">
      <c r="D76" s="71"/>
      <c r="E76" s="72"/>
      <c r="F76" s="72"/>
      <c r="G76" s="73"/>
      <c r="H76" s="73"/>
      <c r="I76" s="73"/>
      <c r="J76" s="73"/>
      <c r="K76" s="73"/>
      <c r="L76" s="73"/>
      <c r="M76" s="73"/>
    </row>
    <row r="77" customFormat="false" ht="13.8" hidden="false" customHeight="false" outlineLevel="0" collapsed="false">
      <c r="D77" s="67" t="s">
        <v>126</v>
      </c>
      <c r="E77" s="67"/>
      <c r="F77" s="67"/>
      <c r="G77" s="67"/>
      <c r="H77" s="67"/>
      <c r="I77" s="67"/>
      <c r="J77" s="67"/>
      <c r="K77" s="67"/>
      <c r="L77" s="67"/>
      <c r="M77" s="67"/>
    </row>
    <row r="78" customFormat="false" ht="14.45" hidden="false" customHeight="false" outlineLevel="0" collapsed="false">
      <c r="D78" s="51" t="s">
        <v>20</v>
      </c>
      <c r="E78" s="51" t="s">
        <v>21</v>
      </c>
      <c r="F78" s="51" t="s">
        <v>22</v>
      </c>
      <c r="G78" s="51" t="s">
        <v>1</v>
      </c>
      <c r="H78" s="51" t="s">
        <v>2</v>
      </c>
      <c r="I78" s="51" t="s">
        <v>3</v>
      </c>
      <c r="J78" s="51" t="s">
        <v>4</v>
      </c>
      <c r="K78" s="51" t="s">
        <v>5</v>
      </c>
      <c r="L78" s="51" t="s">
        <v>6</v>
      </c>
      <c r="M78" s="51" t="s">
        <v>7</v>
      </c>
    </row>
    <row r="79" customFormat="false" ht="13.8" hidden="false" customHeight="false" outlineLevel="0" collapsed="false">
      <c r="A79" s="47" t="n">
        <v>1</v>
      </c>
      <c r="B79" s="47" t="n">
        <v>1</v>
      </c>
      <c r="C79" s="47" t="n">
        <v>6</v>
      </c>
      <c r="D79" s="68" t="s">
        <v>127</v>
      </c>
      <c r="E79" s="53" t="n">
        <v>630</v>
      </c>
      <c r="F79" s="53" t="s">
        <v>107</v>
      </c>
      <c r="G79" s="54" t="n">
        <v>935.21</v>
      </c>
      <c r="H79" s="54" t="n">
        <v>1157.9</v>
      </c>
      <c r="I79" s="54" t="n">
        <f aca="false">1400+4000</f>
        <v>5400</v>
      </c>
      <c r="J79" s="54" t="n">
        <v>3239</v>
      </c>
      <c r="K79" s="54" t="n">
        <v>850</v>
      </c>
      <c r="L79" s="54" t="n">
        <f aca="false">K79</f>
        <v>850</v>
      </c>
      <c r="M79" s="54" t="n">
        <f aca="false">L79</f>
        <v>850</v>
      </c>
    </row>
    <row r="80" customFormat="false" ht="13.8" hidden="false" customHeight="false" outlineLevel="0" collapsed="false">
      <c r="A80" s="47" t="n">
        <v>1</v>
      </c>
      <c r="B80" s="47" t="n">
        <v>1</v>
      </c>
      <c r="C80" s="47" t="n">
        <v>6</v>
      </c>
      <c r="D80" s="68"/>
      <c r="E80" s="53" t="n">
        <v>640</v>
      </c>
      <c r="F80" s="53" t="s">
        <v>108</v>
      </c>
      <c r="G80" s="54" t="n">
        <v>1000</v>
      </c>
      <c r="H80" s="54" t="n">
        <v>0</v>
      </c>
      <c r="I80" s="54" t="n">
        <v>0</v>
      </c>
      <c r="J80" s="54" t="n">
        <v>0</v>
      </c>
      <c r="K80" s="54" t="n">
        <f aca="false">J80</f>
        <v>0</v>
      </c>
      <c r="L80" s="54" t="n">
        <f aca="false">K80</f>
        <v>0</v>
      </c>
      <c r="M80" s="54" t="n">
        <f aca="false">L80</f>
        <v>0</v>
      </c>
    </row>
    <row r="81" customFormat="false" ht="13.8" hidden="false" customHeight="false" outlineLevel="0" collapsed="false">
      <c r="A81" s="47" t="n">
        <v>1</v>
      </c>
      <c r="B81" s="47" t="n">
        <v>1</v>
      </c>
      <c r="C81" s="47" t="n">
        <v>6</v>
      </c>
      <c r="D81" s="70" t="s">
        <v>8</v>
      </c>
      <c r="E81" s="55" t="n">
        <v>41</v>
      </c>
      <c r="F81" s="55" t="s">
        <v>10</v>
      </c>
      <c r="G81" s="56" t="n">
        <f aca="false">SUM(G79:G80)</f>
        <v>1935.21</v>
      </c>
      <c r="H81" s="56" t="n">
        <f aca="false">SUM(H79:H80)</f>
        <v>1157.9</v>
      </c>
      <c r="I81" s="56" t="n">
        <f aca="false">SUM(I79:I80)</f>
        <v>5400</v>
      </c>
      <c r="J81" s="56" t="n">
        <f aca="false">SUM(J79:J80)</f>
        <v>3239</v>
      </c>
      <c r="K81" s="56" t="n">
        <f aca="false">SUM(K79:K80)</f>
        <v>850</v>
      </c>
      <c r="L81" s="56" t="n">
        <f aca="false">SUM(L79:L80)</f>
        <v>850</v>
      </c>
      <c r="M81" s="56" t="n">
        <f aca="false">SUM(M79:M80)</f>
        <v>850</v>
      </c>
    </row>
    <row r="82" customFormat="false" ht="13.8" hidden="false" customHeight="false" outlineLevel="0" collapsed="false">
      <c r="D82" s="71"/>
      <c r="E82" s="72"/>
      <c r="F82" s="72"/>
      <c r="G82" s="73"/>
      <c r="H82" s="73"/>
      <c r="I82" s="73"/>
      <c r="J82" s="73"/>
      <c r="K82" s="73"/>
      <c r="L82" s="73"/>
      <c r="M82" s="73"/>
    </row>
    <row r="83" customFormat="false" ht="13.8" hidden="false" customHeight="false" outlineLevel="0" collapsed="false">
      <c r="D83" s="67" t="s">
        <v>128</v>
      </c>
      <c r="E83" s="67"/>
      <c r="F83" s="67"/>
      <c r="G83" s="67"/>
      <c r="H83" s="67"/>
      <c r="I83" s="67"/>
      <c r="J83" s="67"/>
      <c r="K83" s="67"/>
      <c r="L83" s="67"/>
      <c r="M83" s="67"/>
    </row>
    <row r="84" customFormat="false" ht="13.8" hidden="false" customHeight="false" outlineLevel="0" collapsed="false">
      <c r="D84" s="51" t="s">
        <v>20</v>
      </c>
      <c r="E84" s="51" t="s">
        <v>21</v>
      </c>
      <c r="F84" s="51" t="s">
        <v>22</v>
      </c>
      <c r="G84" s="51" t="s">
        <v>1</v>
      </c>
      <c r="H84" s="51" t="s">
        <v>2</v>
      </c>
      <c r="I84" s="51" t="s">
        <v>3</v>
      </c>
      <c r="J84" s="51" t="s">
        <v>4</v>
      </c>
      <c r="K84" s="51" t="s">
        <v>5</v>
      </c>
      <c r="L84" s="51" t="s">
        <v>6</v>
      </c>
      <c r="M84" s="51" t="s">
        <v>7</v>
      </c>
    </row>
    <row r="85" customFormat="false" ht="13.8" hidden="false" customHeight="false" outlineLevel="0" collapsed="false">
      <c r="A85" s="47" t="n">
        <v>1</v>
      </c>
      <c r="B85" s="47" t="n">
        <v>1</v>
      </c>
      <c r="C85" s="47" t="n">
        <v>7</v>
      </c>
      <c r="D85" s="68" t="s">
        <v>129</v>
      </c>
      <c r="E85" s="53" t="n">
        <v>610</v>
      </c>
      <c r="F85" s="53" t="s">
        <v>105</v>
      </c>
      <c r="G85" s="54" t="n">
        <v>2806.77</v>
      </c>
      <c r="H85" s="54" t="n">
        <v>2931.84</v>
      </c>
      <c r="I85" s="54" t="n">
        <v>2921</v>
      </c>
      <c r="J85" s="54" t="n">
        <v>3243.5</v>
      </c>
      <c r="K85" s="54" t="n">
        <v>3244</v>
      </c>
      <c r="L85" s="54" t="n">
        <f aca="false">K85</f>
        <v>3244</v>
      </c>
      <c r="M85" s="54" t="n">
        <f aca="false">L85</f>
        <v>3244</v>
      </c>
    </row>
    <row r="86" customFormat="false" ht="13.8" hidden="false" customHeight="false" outlineLevel="0" collapsed="false">
      <c r="A86" s="47" t="n">
        <v>1</v>
      </c>
      <c r="B86" s="47" t="n">
        <v>1</v>
      </c>
      <c r="C86" s="47" t="n">
        <v>7</v>
      </c>
      <c r="D86" s="68"/>
      <c r="E86" s="53" t="n">
        <v>620</v>
      </c>
      <c r="F86" s="53" t="s">
        <v>106</v>
      </c>
      <c r="G86" s="54" t="n">
        <v>993.39</v>
      </c>
      <c r="H86" s="54" t="n">
        <v>1024.67</v>
      </c>
      <c r="I86" s="54" t="n">
        <v>1021</v>
      </c>
      <c r="J86" s="54" t="n">
        <v>1173.39</v>
      </c>
      <c r="K86" s="54" t="n">
        <v>1174</v>
      </c>
      <c r="L86" s="54" t="n">
        <f aca="false">K86</f>
        <v>1174</v>
      </c>
      <c r="M86" s="54" t="n">
        <f aca="false">L86</f>
        <v>1174</v>
      </c>
    </row>
    <row r="87" customFormat="false" ht="13.8" hidden="false" customHeight="false" outlineLevel="0" collapsed="false">
      <c r="A87" s="47" t="n">
        <v>1</v>
      </c>
      <c r="B87" s="47" t="n">
        <v>1</v>
      </c>
      <c r="C87" s="47" t="n">
        <v>7</v>
      </c>
      <c r="D87" s="68"/>
      <c r="E87" s="53" t="n">
        <v>630</v>
      </c>
      <c r="F87" s="53" t="s">
        <v>107</v>
      </c>
      <c r="G87" s="54" t="n">
        <v>1050.26</v>
      </c>
      <c r="H87" s="54" t="n">
        <v>1086.09</v>
      </c>
      <c r="I87" s="54" t="n">
        <v>1100</v>
      </c>
      <c r="J87" s="54" t="n">
        <v>747.96</v>
      </c>
      <c r="K87" s="54" t="n">
        <v>834</v>
      </c>
      <c r="L87" s="54" t="n">
        <f aca="false">K87</f>
        <v>834</v>
      </c>
      <c r="M87" s="54" t="n">
        <f aca="false">L87</f>
        <v>834</v>
      </c>
    </row>
    <row r="88" customFormat="false" ht="13.8" hidden="false" customHeight="false" outlineLevel="0" collapsed="false">
      <c r="A88" s="47" t="n">
        <v>1</v>
      </c>
      <c r="B88" s="47" t="n">
        <v>1</v>
      </c>
      <c r="C88" s="47" t="n">
        <v>7</v>
      </c>
      <c r="D88" s="91" t="s">
        <v>8</v>
      </c>
      <c r="E88" s="92" t="n">
        <v>111</v>
      </c>
      <c r="F88" s="92" t="s">
        <v>130</v>
      </c>
      <c r="G88" s="93" t="n">
        <f aca="false">SUM(G85:G87)</f>
        <v>4850.42</v>
      </c>
      <c r="H88" s="93" t="n">
        <f aca="false">SUM(H85:H87)</f>
        <v>5042.6</v>
      </c>
      <c r="I88" s="93" t="n">
        <f aca="false">SUM(I85:I87)</f>
        <v>5042</v>
      </c>
      <c r="J88" s="93" t="n">
        <f aca="false">SUM(J85:J87)</f>
        <v>5164.85</v>
      </c>
      <c r="K88" s="93" t="n">
        <f aca="false">SUM(K85:K87)</f>
        <v>5252</v>
      </c>
      <c r="L88" s="93" t="n">
        <f aca="false">SUM(L85:L87)</f>
        <v>5252</v>
      </c>
      <c r="M88" s="93" t="n">
        <f aca="false">SUM(M85:M87)</f>
        <v>5252</v>
      </c>
    </row>
    <row r="89" customFormat="false" ht="13.8" hidden="false" customHeight="false" outlineLevel="0" collapsed="false">
      <c r="A89" s="47" t="n">
        <v>1</v>
      </c>
      <c r="B89" s="47" t="n">
        <v>1</v>
      </c>
      <c r="C89" s="47" t="n">
        <v>7</v>
      </c>
      <c r="D89" s="68" t="s">
        <v>129</v>
      </c>
      <c r="E89" s="53" t="n">
        <v>610</v>
      </c>
      <c r="F89" s="53" t="s">
        <v>105</v>
      </c>
      <c r="G89" s="54" t="n">
        <v>3976.09</v>
      </c>
      <c r="H89" s="54" t="n">
        <v>3638.86</v>
      </c>
      <c r="I89" s="54" t="n">
        <v>4980</v>
      </c>
      <c r="J89" s="54" t="n">
        <v>5211.74</v>
      </c>
      <c r="K89" s="54" t="n">
        <v>6131</v>
      </c>
      <c r="L89" s="54" t="n">
        <f aca="false">ROUND(K89*1.04,0)</f>
        <v>6376</v>
      </c>
      <c r="M89" s="54" t="n">
        <f aca="false">ROUND(L89*1.04,0)</f>
        <v>6631</v>
      </c>
    </row>
    <row r="90" customFormat="false" ht="13.8" hidden="false" customHeight="false" outlineLevel="0" collapsed="false">
      <c r="A90" s="47" t="n">
        <v>1</v>
      </c>
      <c r="B90" s="47" t="n">
        <v>1</v>
      </c>
      <c r="C90" s="47" t="n">
        <v>7</v>
      </c>
      <c r="D90" s="68"/>
      <c r="E90" s="53" t="n">
        <v>620</v>
      </c>
      <c r="F90" s="53" t="s">
        <v>106</v>
      </c>
      <c r="G90" s="54" t="n">
        <v>1455.23</v>
      </c>
      <c r="H90" s="54" t="n">
        <v>1510.32</v>
      </c>
      <c r="I90" s="54" t="n">
        <v>1930</v>
      </c>
      <c r="J90" s="54" t="n">
        <v>1982.47</v>
      </c>
      <c r="K90" s="54" t="n">
        <v>2145</v>
      </c>
      <c r="L90" s="54" t="n">
        <f aca="false">ROUND(K90*1.04,0)</f>
        <v>2231</v>
      </c>
      <c r="M90" s="54" t="n">
        <f aca="false">ROUND(L90*1.04,0)</f>
        <v>2320</v>
      </c>
    </row>
    <row r="91" customFormat="false" ht="13.8" hidden="false" customHeight="false" outlineLevel="0" collapsed="false">
      <c r="A91" s="47" t="n">
        <v>1</v>
      </c>
      <c r="B91" s="47" t="n">
        <v>1</v>
      </c>
      <c r="C91" s="47" t="n">
        <v>7</v>
      </c>
      <c r="D91" s="68"/>
      <c r="E91" s="53" t="n">
        <v>630</v>
      </c>
      <c r="F91" s="53" t="s">
        <v>107</v>
      </c>
      <c r="G91" s="54" t="n">
        <v>483.43</v>
      </c>
      <c r="H91" s="54" t="n">
        <v>709.62</v>
      </c>
      <c r="I91" s="54" t="n">
        <v>874</v>
      </c>
      <c r="J91" s="54" t="n">
        <v>821.19</v>
      </c>
      <c r="K91" s="54" t="n">
        <v>830</v>
      </c>
      <c r="L91" s="54" t="n">
        <f aca="false">K91</f>
        <v>830</v>
      </c>
      <c r="M91" s="54" t="n">
        <f aca="false">L91</f>
        <v>830</v>
      </c>
    </row>
    <row r="92" customFormat="false" ht="13.8" hidden="false" customHeight="false" outlineLevel="0" collapsed="false">
      <c r="A92" s="47" t="n">
        <v>1</v>
      </c>
      <c r="B92" s="47" t="n">
        <v>1</v>
      </c>
      <c r="C92" s="47" t="n">
        <v>7</v>
      </c>
      <c r="D92" s="68"/>
      <c r="E92" s="53" t="n">
        <v>640</v>
      </c>
      <c r="F92" s="53" t="s">
        <v>108</v>
      </c>
      <c r="G92" s="54" t="n">
        <v>86.87</v>
      </c>
      <c r="H92" s="54" t="n">
        <v>233.09</v>
      </c>
      <c r="I92" s="54" t="n">
        <v>0</v>
      </c>
      <c r="J92" s="54" t="n">
        <v>0</v>
      </c>
      <c r="K92" s="54" t="n">
        <v>0</v>
      </c>
      <c r="L92" s="54" t="n">
        <f aca="false">K92</f>
        <v>0</v>
      </c>
      <c r="M92" s="54" t="n">
        <f aca="false">L92</f>
        <v>0</v>
      </c>
    </row>
    <row r="93" customFormat="false" ht="13.8" hidden="false" customHeight="false" outlineLevel="0" collapsed="false">
      <c r="A93" s="47" t="n">
        <v>1</v>
      </c>
      <c r="B93" s="47" t="n">
        <v>1</v>
      </c>
      <c r="C93" s="47" t="n">
        <v>7</v>
      </c>
      <c r="D93" s="91" t="s">
        <v>8</v>
      </c>
      <c r="E93" s="92" t="n">
        <v>41</v>
      </c>
      <c r="F93" s="92" t="s">
        <v>10</v>
      </c>
      <c r="G93" s="93" t="n">
        <f aca="false">SUM(G89:G92)</f>
        <v>6001.62</v>
      </c>
      <c r="H93" s="93" t="n">
        <f aca="false">SUM(H89:H92)</f>
        <v>6091.89</v>
      </c>
      <c r="I93" s="93" t="n">
        <f aca="false">SUM(I89:I92)</f>
        <v>7784</v>
      </c>
      <c r="J93" s="93" t="n">
        <f aca="false">SUM(J89:J92)</f>
        <v>8015.4</v>
      </c>
      <c r="K93" s="93" t="n">
        <f aca="false">SUM(K89:K92)</f>
        <v>9106</v>
      </c>
      <c r="L93" s="93" t="n">
        <f aca="false">SUM(L89:L92)</f>
        <v>9437</v>
      </c>
      <c r="M93" s="93" t="n">
        <f aca="false">SUM(M89:M92)</f>
        <v>9781</v>
      </c>
    </row>
    <row r="94" customFormat="false" ht="13.8" hidden="false" customHeight="false" outlineLevel="0" collapsed="false">
      <c r="A94" s="47" t="n">
        <v>1</v>
      </c>
      <c r="B94" s="47" t="n">
        <v>1</v>
      </c>
      <c r="C94" s="47" t="n">
        <v>7</v>
      </c>
      <c r="D94" s="57"/>
      <c r="E94" s="58"/>
      <c r="F94" s="55" t="s">
        <v>18</v>
      </c>
      <c r="G94" s="56" t="n">
        <f aca="false">G88+G93</f>
        <v>10852.04</v>
      </c>
      <c r="H94" s="56" t="n">
        <f aca="false">H88+H93</f>
        <v>11134.49</v>
      </c>
      <c r="I94" s="56" t="n">
        <f aca="false">I88+I93</f>
        <v>12826</v>
      </c>
      <c r="J94" s="56" t="n">
        <f aca="false">J88+J93</f>
        <v>13180.25</v>
      </c>
      <c r="K94" s="56" t="n">
        <f aca="false">K88+K93</f>
        <v>14358</v>
      </c>
      <c r="L94" s="56" t="n">
        <f aca="false">L88+L93</f>
        <v>14689</v>
      </c>
      <c r="M94" s="56" t="n">
        <f aca="false">M88+M93</f>
        <v>15033</v>
      </c>
    </row>
    <row r="96" customFormat="false" ht="13.8" hidden="false" customHeight="false" outlineLevel="0" collapsed="false">
      <c r="D96" s="65" t="s">
        <v>131</v>
      </c>
      <c r="E96" s="65"/>
      <c r="F96" s="65"/>
      <c r="G96" s="65"/>
      <c r="H96" s="65"/>
      <c r="I96" s="65"/>
      <c r="J96" s="65"/>
      <c r="K96" s="65"/>
      <c r="L96" s="65"/>
      <c r="M96" s="65"/>
    </row>
    <row r="97" customFormat="false" ht="14.45" hidden="false" customHeight="false" outlineLevel="0" collapsed="false">
      <c r="D97" s="51" t="s">
        <v>20</v>
      </c>
      <c r="E97" s="51" t="s">
        <v>21</v>
      </c>
      <c r="F97" s="51" t="s">
        <v>22</v>
      </c>
      <c r="G97" s="51" t="s">
        <v>1</v>
      </c>
      <c r="H97" s="51" t="s">
        <v>2</v>
      </c>
      <c r="I97" s="51" t="s">
        <v>3</v>
      </c>
      <c r="J97" s="51" t="s">
        <v>4</v>
      </c>
      <c r="K97" s="51" t="s">
        <v>5</v>
      </c>
      <c r="L97" s="51" t="s">
        <v>6</v>
      </c>
      <c r="M97" s="51" t="s">
        <v>7</v>
      </c>
    </row>
    <row r="98" customFormat="false" ht="13.8" hidden="false" customHeight="false" outlineLevel="0" collapsed="false">
      <c r="A98" s="47" t="n">
        <v>1</v>
      </c>
      <c r="B98" s="47" t="n">
        <v>2</v>
      </c>
      <c r="D98" s="53" t="s">
        <v>104</v>
      </c>
      <c r="E98" s="53" t="n">
        <v>640</v>
      </c>
      <c r="F98" s="53" t="s">
        <v>71</v>
      </c>
      <c r="G98" s="54" t="n">
        <f aca="false">319.87+113.75+2945.31</f>
        <v>3378.93</v>
      </c>
      <c r="H98" s="54" t="n">
        <v>2936.01</v>
      </c>
      <c r="I98" s="54" t="n">
        <v>2936</v>
      </c>
      <c r="J98" s="54" t="n">
        <v>3366.62</v>
      </c>
      <c r="K98" s="54" t="n">
        <v>3366</v>
      </c>
      <c r="L98" s="54" t="n">
        <f aca="false">K98</f>
        <v>3366</v>
      </c>
      <c r="M98" s="54" t="n">
        <f aca="false">L98</f>
        <v>3366</v>
      </c>
    </row>
    <row r="99" customFormat="false" ht="13.8" hidden="false" customHeight="false" outlineLevel="0" collapsed="false">
      <c r="A99" s="47" t="n">
        <v>1</v>
      </c>
      <c r="B99" s="47" t="n">
        <v>2</v>
      </c>
      <c r="D99" s="91" t="s">
        <v>8</v>
      </c>
      <c r="E99" s="92" t="n">
        <v>111</v>
      </c>
      <c r="F99" s="92" t="s">
        <v>130</v>
      </c>
      <c r="G99" s="93" t="n">
        <f aca="false">SUM(G98)</f>
        <v>3378.93</v>
      </c>
      <c r="H99" s="93" t="n">
        <f aca="false">SUM(H98)</f>
        <v>2936.01</v>
      </c>
      <c r="I99" s="93" t="n">
        <f aca="false">SUM(I98)</f>
        <v>2936</v>
      </c>
      <c r="J99" s="93" t="n">
        <f aca="false">SUM(J98)</f>
        <v>3366.62</v>
      </c>
      <c r="K99" s="93" t="n">
        <f aca="false">SUM(K98)</f>
        <v>3366</v>
      </c>
      <c r="L99" s="93" t="n">
        <f aca="false">SUM(L98)</f>
        <v>3366</v>
      </c>
      <c r="M99" s="93" t="n">
        <f aca="false">SUM(M98)</f>
        <v>3366</v>
      </c>
    </row>
    <row r="100" customFormat="false" ht="13.8" hidden="false" customHeight="false" outlineLevel="0" collapsed="false">
      <c r="A100" s="47" t="n">
        <v>1</v>
      </c>
      <c r="B100" s="47" t="n">
        <v>2</v>
      </c>
      <c r="D100" s="66" t="s">
        <v>132</v>
      </c>
      <c r="E100" s="53" t="n">
        <v>640</v>
      </c>
      <c r="F100" s="53" t="s">
        <v>133</v>
      </c>
      <c r="G100" s="54" t="n">
        <v>983.33</v>
      </c>
      <c r="H100" s="54" t="n">
        <v>447</v>
      </c>
      <c r="I100" s="54" t="n">
        <v>0</v>
      </c>
      <c r="J100" s="54" t="n">
        <v>94.56</v>
      </c>
      <c r="K100" s="54" t="n">
        <v>0</v>
      </c>
      <c r="L100" s="54" t="n">
        <v>0</v>
      </c>
      <c r="M100" s="54" t="n">
        <v>0</v>
      </c>
    </row>
    <row r="101" customFormat="false" ht="13.8" hidden="false" customHeight="false" outlineLevel="0" collapsed="false">
      <c r="A101" s="47" t="n">
        <v>1</v>
      </c>
      <c r="B101" s="47" t="n">
        <v>2</v>
      </c>
      <c r="D101" s="66" t="s">
        <v>134</v>
      </c>
      <c r="E101" s="53" t="n">
        <v>640</v>
      </c>
      <c r="F101" s="53" t="s">
        <v>135</v>
      </c>
      <c r="G101" s="54" t="n">
        <v>351.72</v>
      </c>
      <c r="H101" s="54" t="n">
        <v>376.16</v>
      </c>
      <c r="I101" s="54" t="n">
        <v>406</v>
      </c>
      <c r="J101" s="54" t="n">
        <v>406.14</v>
      </c>
      <c r="K101" s="54" t="n">
        <v>406</v>
      </c>
      <c r="L101" s="54" t="n">
        <f aca="false">K101</f>
        <v>406</v>
      </c>
      <c r="M101" s="54" t="n">
        <f aca="false">L101</f>
        <v>406</v>
      </c>
    </row>
    <row r="102" customFormat="false" ht="13.8" hidden="false" customHeight="false" outlineLevel="0" collapsed="false">
      <c r="A102" s="47" t="n">
        <v>1</v>
      </c>
      <c r="B102" s="47" t="n">
        <v>2</v>
      </c>
      <c r="D102" s="53" t="s">
        <v>104</v>
      </c>
      <c r="E102" s="53" t="n">
        <v>640</v>
      </c>
      <c r="F102" s="53" t="s">
        <v>71</v>
      </c>
      <c r="G102" s="54" t="n">
        <f aca="false">9389.01+3334.73+413.17+3052</f>
        <v>16188.91</v>
      </c>
      <c r="H102" s="54" t="n">
        <v>6981.99</v>
      </c>
      <c r="I102" s="54" t="n">
        <v>7444</v>
      </c>
      <c r="J102" s="54" t="n">
        <v>7642.98</v>
      </c>
      <c r="K102" s="54" t="n">
        <v>7643</v>
      </c>
      <c r="L102" s="54" t="n">
        <f aca="false">K102</f>
        <v>7643</v>
      </c>
      <c r="M102" s="54" t="n">
        <f aca="false">L102</f>
        <v>7643</v>
      </c>
    </row>
    <row r="103" customFormat="false" ht="13.8" hidden="false" customHeight="false" outlineLevel="0" collapsed="false">
      <c r="A103" s="47" t="n">
        <v>1</v>
      </c>
      <c r="B103" s="47" t="n">
        <v>2</v>
      </c>
      <c r="D103" s="91" t="s">
        <v>8</v>
      </c>
      <c r="E103" s="92" t="n">
        <v>41</v>
      </c>
      <c r="F103" s="92" t="s">
        <v>10</v>
      </c>
      <c r="G103" s="93" t="n">
        <f aca="false">SUM(G100:G102)</f>
        <v>17523.96</v>
      </c>
      <c r="H103" s="93" t="n">
        <f aca="false">SUM(H100:H102)</f>
        <v>7805.15</v>
      </c>
      <c r="I103" s="93" t="n">
        <f aca="false">SUM(I100:I102)</f>
        <v>7850</v>
      </c>
      <c r="J103" s="93" t="n">
        <f aca="false">SUM(J100:J102)</f>
        <v>8143.68</v>
      </c>
      <c r="K103" s="93" t="n">
        <f aca="false">SUM(K100:K102)</f>
        <v>8049</v>
      </c>
      <c r="L103" s="93" t="n">
        <f aca="false">SUM(L100:L102)</f>
        <v>8049</v>
      </c>
      <c r="M103" s="93" t="n">
        <f aca="false">SUM(M100:M102)</f>
        <v>8049</v>
      </c>
    </row>
    <row r="104" customFormat="false" ht="13.8" hidden="false" customHeight="false" outlineLevel="0" collapsed="false">
      <c r="A104" s="47" t="n">
        <v>1</v>
      </c>
      <c r="B104" s="47" t="n">
        <v>2</v>
      </c>
      <c r="D104" s="57"/>
      <c r="E104" s="58"/>
      <c r="F104" s="55" t="s">
        <v>18</v>
      </c>
      <c r="G104" s="56" t="n">
        <f aca="false">G99+G103</f>
        <v>20902.89</v>
      </c>
      <c r="H104" s="56" t="n">
        <f aca="false">H99+H103</f>
        <v>10741.16</v>
      </c>
      <c r="I104" s="56" t="n">
        <f aca="false">I99+I103</f>
        <v>10786</v>
      </c>
      <c r="J104" s="56" t="n">
        <f aca="false">J99+J103</f>
        <v>11510.3</v>
      </c>
      <c r="K104" s="56" t="n">
        <f aca="false">K99+K103</f>
        <v>11415</v>
      </c>
      <c r="L104" s="56" t="n">
        <f aca="false">L99+L103</f>
        <v>11415</v>
      </c>
      <c r="M104" s="56" t="n">
        <f aca="false">M99+M103</f>
        <v>11415</v>
      </c>
    </row>
    <row r="106" customFormat="false" ht="13.8" hidden="false" customHeight="false" outlineLevel="0" collapsed="false">
      <c r="D106" s="65" t="s">
        <v>136</v>
      </c>
      <c r="E106" s="65"/>
      <c r="F106" s="65"/>
      <c r="G106" s="65"/>
      <c r="H106" s="65"/>
      <c r="I106" s="65"/>
      <c r="J106" s="65"/>
      <c r="K106" s="65"/>
      <c r="L106" s="65"/>
      <c r="M106" s="65"/>
    </row>
    <row r="107" customFormat="false" ht="14.45" hidden="false" customHeight="false" outlineLevel="0" collapsed="false">
      <c r="D107" s="51" t="s">
        <v>20</v>
      </c>
      <c r="E107" s="51" t="s">
        <v>21</v>
      </c>
      <c r="F107" s="51" t="s">
        <v>22</v>
      </c>
      <c r="G107" s="51" t="s">
        <v>1</v>
      </c>
      <c r="H107" s="51" t="s">
        <v>2</v>
      </c>
      <c r="I107" s="51" t="s">
        <v>3</v>
      </c>
      <c r="J107" s="51" t="s">
        <v>4</v>
      </c>
      <c r="K107" s="51" t="s">
        <v>5</v>
      </c>
      <c r="L107" s="51" t="s">
        <v>6</v>
      </c>
      <c r="M107" s="51" t="s">
        <v>7</v>
      </c>
    </row>
    <row r="108" customFormat="false" ht="13.8" hidden="false" customHeight="false" outlineLevel="0" collapsed="false">
      <c r="A108" s="47" t="n">
        <v>1</v>
      </c>
      <c r="B108" s="47" t="n">
        <v>3</v>
      </c>
      <c r="D108" s="53" t="s">
        <v>137</v>
      </c>
      <c r="E108" s="53" t="n">
        <v>630</v>
      </c>
      <c r="F108" s="53" t="s">
        <v>138</v>
      </c>
      <c r="G108" s="54" t="n">
        <v>3290.83</v>
      </c>
      <c r="H108" s="54" t="n">
        <v>1783.4</v>
      </c>
      <c r="I108" s="54" t="n">
        <v>2900</v>
      </c>
      <c r="J108" s="54" t="n">
        <v>3176.66</v>
      </c>
      <c r="K108" s="54" t="n">
        <v>2600</v>
      </c>
      <c r="L108" s="54" t="n">
        <f aca="false">K108</f>
        <v>2600</v>
      </c>
      <c r="M108" s="54" t="n">
        <f aca="false">L108</f>
        <v>2600</v>
      </c>
    </row>
    <row r="109" customFormat="false" ht="13.8" hidden="false" customHeight="false" outlineLevel="0" collapsed="false">
      <c r="A109" s="47" t="n">
        <v>1</v>
      </c>
      <c r="B109" s="47" t="n">
        <v>3</v>
      </c>
      <c r="D109" s="94" t="s">
        <v>139</v>
      </c>
      <c r="E109" s="53" t="n">
        <v>630</v>
      </c>
      <c r="F109" s="53" t="s">
        <v>140</v>
      </c>
      <c r="G109" s="54" t="n">
        <v>370.84</v>
      </c>
      <c r="H109" s="54" t="n">
        <v>198</v>
      </c>
      <c r="I109" s="54" t="n">
        <v>200</v>
      </c>
      <c r="J109" s="54" t="n">
        <v>187</v>
      </c>
      <c r="K109" s="54" t="n">
        <v>190</v>
      </c>
      <c r="L109" s="54" t="n">
        <f aca="false">K109</f>
        <v>190</v>
      </c>
      <c r="M109" s="54" t="n">
        <f aca="false">L109</f>
        <v>190</v>
      </c>
    </row>
    <row r="110" customFormat="false" ht="13.8" hidden="false" customHeight="false" outlineLevel="0" collapsed="false">
      <c r="A110" s="47" t="n">
        <v>1</v>
      </c>
      <c r="B110" s="47" t="n">
        <v>3</v>
      </c>
      <c r="D110" s="78" t="s">
        <v>104</v>
      </c>
      <c r="E110" s="53" t="n">
        <v>620</v>
      </c>
      <c r="F110" s="53" t="s">
        <v>106</v>
      </c>
      <c r="G110" s="54" t="n">
        <v>0</v>
      </c>
      <c r="H110" s="54" t="n">
        <v>0</v>
      </c>
      <c r="I110" s="54" t="n">
        <v>0</v>
      </c>
      <c r="J110" s="54" t="n">
        <v>414.92</v>
      </c>
      <c r="K110" s="54" t="n">
        <v>420</v>
      </c>
      <c r="L110" s="54" t="n">
        <f aca="false">K110</f>
        <v>420</v>
      </c>
      <c r="M110" s="54" t="n">
        <f aca="false">L110</f>
        <v>420</v>
      </c>
    </row>
    <row r="111" customFormat="false" ht="13.8" hidden="false" customHeight="false" outlineLevel="0" collapsed="false">
      <c r="A111" s="47" t="n">
        <v>1</v>
      </c>
      <c r="B111" s="47" t="n">
        <v>3</v>
      </c>
      <c r="D111" s="78" t="s">
        <v>104</v>
      </c>
      <c r="E111" s="53" t="n">
        <v>630</v>
      </c>
      <c r="F111" s="53" t="s">
        <v>107</v>
      </c>
      <c r="G111" s="54" t="n">
        <v>1712.17</v>
      </c>
      <c r="H111" s="54" t="n">
        <v>3132.73</v>
      </c>
      <c r="I111" s="54" t="n">
        <v>5100</v>
      </c>
      <c r="J111" s="54" t="n">
        <v>8176.17</v>
      </c>
      <c r="K111" s="54" t="n">
        <f aca="false">7250+2000-402+120</f>
        <v>8968</v>
      </c>
      <c r="L111" s="54" t="n">
        <f aca="false">K111</f>
        <v>8968</v>
      </c>
      <c r="M111" s="54" t="n">
        <f aca="false">L111</f>
        <v>8968</v>
      </c>
    </row>
    <row r="112" customFormat="false" ht="13.8" hidden="false" customHeight="false" outlineLevel="0" collapsed="false">
      <c r="A112" s="47" t="n">
        <v>1</v>
      </c>
      <c r="B112" s="47" t="n">
        <v>3</v>
      </c>
      <c r="D112" s="78"/>
      <c r="E112" s="53" t="n">
        <v>640</v>
      </c>
      <c r="F112" s="53" t="s">
        <v>108</v>
      </c>
      <c r="G112" s="54" t="n">
        <v>0</v>
      </c>
      <c r="H112" s="54" t="n">
        <v>0</v>
      </c>
      <c r="I112" s="54" t="n">
        <v>200</v>
      </c>
      <c r="J112" s="54" t="n">
        <v>0</v>
      </c>
      <c r="K112" s="54" t="n">
        <v>0</v>
      </c>
      <c r="L112" s="54" t="n">
        <f aca="false">K112</f>
        <v>0</v>
      </c>
      <c r="M112" s="54" t="n">
        <f aca="false">L112</f>
        <v>0</v>
      </c>
    </row>
    <row r="113" customFormat="false" ht="13.8" hidden="false" customHeight="false" outlineLevel="0" collapsed="false">
      <c r="A113" s="47" t="n">
        <v>1</v>
      </c>
      <c r="B113" s="47" t="n">
        <v>3</v>
      </c>
      <c r="D113" s="70" t="s">
        <v>8</v>
      </c>
      <c r="E113" s="55" t="n">
        <v>41</v>
      </c>
      <c r="F113" s="55" t="s">
        <v>10</v>
      </c>
      <c r="G113" s="56" t="n">
        <f aca="false">SUM(G108:G112)</f>
        <v>5373.84</v>
      </c>
      <c r="H113" s="56" t="n">
        <f aca="false">SUM(H108:H112)</f>
        <v>5114.13</v>
      </c>
      <c r="I113" s="56" t="n">
        <f aca="false">SUM(I108:I112)</f>
        <v>8400</v>
      </c>
      <c r="J113" s="56" t="n">
        <f aca="false">SUM(J108:J112)</f>
        <v>11954.75</v>
      </c>
      <c r="K113" s="56" t="n">
        <f aca="false">SUM(K108:K112)</f>
        <v>12178</v>
      </c>
      <c r="L113" s="56" t="n">
        <f aca="false">SUM(L108:L112)</f>
        <v>12178</v>
      </c>
      <c r="M113" s="56" t="n">
        <f aca="false">SUM(M108:M112)</f>
        <v>12178</v>
      </c>
    </row>
    <row r="115" customFormat="false" ht="13.8" hidden="false" customHeight="false" outlineLevel="0" collapsed="false">
      <c r="E115" s="79" t="s">
        <v>43</v>
      </c>
      <c r="F115" s="57" t="s">
        <v>123</v>
      </c>
      <c r="G115" s="80" t="n">
        <v>719.89</v>
      </c>
      <c r="H115" s="80" t="n">
        <v>820.3</v>
      </c>
      <c r="I115" s="80" t="n">
        <v>820</v>
      </c>
      <c r="J115" s="80" t="n">
        <f aca="false">616.74+187</f>
        <v>803.74</v>
      </c>
      <c r="K115" s="80" t="n">
        <f aca="false">(53+17)*11</f>
        <v>770</v>
      </c>
      <c r="L115" s="80" t="n">
        <f aca="false">K115</f>
        <v>770</v>
      </c>
      <c r="M115" s="81" t="n">
        <f aca="false">L115</f>
        <v>770</v>
      </c>
    </row>
    <row r="116" customFormat="false" ht="13.8" hidden="false" customHeight="false" outlineLevel="0" collapsed="false">
      <c r="E116" s="82"/>
      <c r="F116" s="47" t="s">
        <v>124</v>
      </c>
      <c r="G116" s="83" t="n">
        <v>1134.26</v>
      </c>
      <c r="H116" s="83" t="n">
        <v>2004</v>
      </c>
      <c r="I116" s="83" t="n">
        <v>2000</v>
      </c>
      <c r="J116" s="83" t="n">
        <v>1692</v>
      </c>
      <c r="K116" s="83" t="n">
        <v>1298</v>
      </c>
      <c r="L116" s="83" t="n">
        <f aca="false">K116</f>
        <v>1298</v>
      </c>
      <c r="M116" s="84" t="n">
        <f aca="false">L116</f>
        <v>1298</v>
      </c>
    </row>
    <row r="117" customFormat="false" ht="13.8" hidden="false" customHeight="false" outlineLevel="0" collapsed="false">
      <c r="E117" s="82"/>
      <c r="F117" s="95" t="s">
        <v>141</v>
      </c>
      <c r="G117" s="83" t="n">
        <f aca="false">1633.34+1167.89</f>
        <v>2801.23</v>
      </c>
      <c r="H117" s="83" t="n">
        <v>1293.4</v>
      </c>
      <c r="I117" s="83" t="n">
        <v>1500</v>
      </c>
      <c r="J117" s="83" t="n">
        <v>1863</v>
      </c>
      <c r="K117" s="83" t="n">
        <v>1800</v>
      </c>
      <c r="L117" s="83" t="n">
        <f aca="false">K117</f>
        <v>1800</v>
      </c>
      <c r="M117" s="84" t="n">
        <f aca="false">L117</f>
        <v>1800</v>
      </c>
    </row>
    <row r="118" customFormat="false" ht="13.8" hidden="false" customHeight="false" outlineLevel="0" collapsed="false">
      <c r="E118" s="87"/>
      <c r="F118" s="88" t="s">
        <v>142</v>
      </c>
      <c r="G118" s="89"/>
      <c r="H118" s="89"/>
      <c r="I118" s="89" t="n">
        <v>2000</v>
      </c>
      <c r="J118" s="89" t="n">
        <v>445</v>
      </c>
      <c r="K118" s="89" t="n">
        <v>2000</v>
      </c>
      <c r="L118" s="89"/>
      <c r="M118" s="90"/>
    </row>
    <row r="119" customFormat="false" ht="13.8" hidden="false" customHeight="false" outlineLevel="0" collapsed="false">
      <c r="G119" s="83"/>
      <c r="H119" s="83"/>
      <c r="I119" s="83"/>
      <c r="J119" s="83"/>
      <c r="K119" s="83"/>
      <c r="L119" s="83"/>
      <c r="M119" s="83"/>
    </row>
    <row r="120" customFormat="false" ht="13.8" hidden="false" customHeight="false" outlineLevel="0" collapsed="false">
      <c r="D120" s="65" t="s">
        <v>143</v>
      </c>
      <c r="E120" s="65"/>
      <c r="F120" s="65"/>
      <c r="G120" s="65"/>
      <c r="H120" s="65"/>
      <c r="I120" s="65"/>
      <c r="J120" s="65"/>
      <c r="K120" s="65"/>
      <c r="L120" s="65"/>
      <c r="M120" s="65"/>
    </row>
    <row r="121" customFormat="false" ht="14.45" hidden="false" customHeight="false" outlineLevel="0" collapsed="false">
      <c r="D121" s="51" t="s">
        <v>20</v>
      </c>
      <c r="E121" s="51" t="s">
        <v>21</v>
      </c>
      <c r="F121" s="51" t="s">
        <v>22</v>
      </c>
      <c r="G121" s="51" t="s">
        <v>1</v>
      </c>
      <c r="H121" s="51" t="s">
        <v>2</v>
      </c>
      <c r="I121" s="51" t="s">
        <v>3</v>
      </c>
      <c r="J121" s="51" t="s">
        <v>4</v>
      </c>
      <c r="K121" s="51" t="s">
        <v>5</v>
      </c>
      <c r="L121" s="51" t="s">
        <v>6</v>
      </c>
      <c r="M121" s="51" t="s">
        <v>7</v>
      </c>
    </row>
    <row r="122" customFormat="false" ht="13.8" hidden="false" customHeight="false" outlineLevel="0" collapsed="false">
      <c r="A122" s="47" t="n">
        <v>1</v>
      </c>
      <c r="B122" s="47" t="n">
        <v>4</v>
      </c>
      <c r="D122" s="96" t="s">
        <v>144</v>
      </c>
      <c r="E122" s="97" t="n">
        <v>620</v>
      </c>
      <c r="F122" s="97" t="s">
        <v>106</v>
      </c>
      <c r="G122" s="69" t="n">
        <v>542.65</v>
      </c>
      <c r="H122" s="69" t="n">
        <v>74.3</v>
      </c>
      <c r="I122" s="69" t="n">
        <v>0</v>
      </c>
      <c r="J122" s="69" t="n">
        <v>46.76</v>
      </c>
      <c r="K122" s="69" t="n">
        <v>0</v>
      </c>
      <c r="L122" s="54" t="n">
        <f aca="false">K122</f>
        <v>0</v>
      </c>
      <c r="M122" s="54" t="n">
        <f aca="false">L122</f>
        <v>0</v>
      </c>
    </row>
    <row r="123" customFormat="false" ht="13.8" hidden="false" customHeight="false" outlineLevel="0" collapsed="false">
      <c r="A123" s="47" t="n">
        <v>1</v>
      </c>
      <c r="B123" s="47" t="n">
        <v>4</v>
      </c>
      <c r="D123" s="96"/>
      <c r="E123" s="97" t="n">
        <v>630</v>
      </c>
      <c r="F123" s="97" t="s">
        <v>107</v>
      </c>
      <c r="G123" s="69" t="n">
        <v>6746.85</v>
      </c>
      <c r="H123" s="69" t="n">
        <v>1205.7</v>
      </c>
      <c r="I123" s="69" t="n">
        <v>2000</v>
      </c>
      <c r="J123" s="69" t="n">
        <v>1757.26</v>
      </c>
      <c r="K123" s="69" t="n">
        <v>2000</v>
      </c>
      <c r="L123" s="54" t="n">
        <v>2000</v>
      </c>
      <c r="M123" s="54" t="n">
        <v>6000</v>
      </c>
    </row>
    <row r="124" customFormat="false" ht="13.8" hidden="false" customHeight="false" outlineLevel="0" collapsed="false">
      <c r="A124" s="47" t="n">
        <v>1</v>
      </c>
      <c r="B124" s="47" t="n">
        <v>4</v>
      </c>
      <c r="D124" s="98" t="s">
        <v>8</v>
      </c>
      <c r="E124" s="99" t="n">
        <v>111</v>
      </c>
      <c r="F124" s="99" t="s">
        <v>10</v>
      </c>
      <c r="G124" s="100" t="n">
        <f aca="false">SUM(G122:G123)</f>
        <v>7289.5</v>
      </c>
      <c r="H124" s="100" t="n">
        <f aca="false">SUM(H122:H123)</f>
        <v>1280</v>
      </c>
      <c r="I124" s="100" t="n">
        <f aca="false">SUM(I122:I123)</f>
        <v>2000</v>
      </c>
      <c r="J124" s="100" t="n">
        <f aca="false">SUM(J122:J123)</f>
        <v>1804.02</v>
      </c>
      <c r="K124" s="100" t="n">
        <f aca="false">SUM(K122:K123)</f>
        <v>2000</v>
      </c>
      <c r="L124" s="100" t="n">
        <f aca="false">SUM(L122:L123)</f>
        <v>2000</v>
      </c>
      <c r="M124" s="100" t="n">
        <f aca="false">SUM(M122:M123)</f>
        <v>6000</v>
      </c>
    </row>
    <row r="126" customFormat="false" ht="13.8" hidden="false" customHeight="false" outlineLevel="0" collapsed="false">
      <c r="D126" s="59" t="s">
        <v>145</v>
      </c>
      <c r="E126" s="59"/>
      <c r="F126" s="59"/>
      <c r="G126" s="59"/>
      <c r="H126" s="59"/>
      <c r="I126" s="59"/>
      <c r="J126" s="59"/>
      <c r="K126" s="59"/>
      <c r="L126" s="59"/>
      <c r="M126" s="59"/>
    </row>
    <row r="127" customFormat="false" ht="14.45" hidden="false" customHeight="false" outlineLevel="0" collapsed="false">
      <c r="D127" s="50"/>
      <c r="E127" s="50"/>
      <c r="F127" s="50"/>
      <c r="G127" s="51" t="s">
        <v>1</v>
      </c>
      <c r="H127" s="51" t="s">
        <v>2</v>
      </c>
      <c r="I127" s="51" t="s">
        <v>3</v>
      </c>
      <c r="J127" s="51" t="s">
        <v>4</v>
      </c>
      <c r="K127" s="51" t="s">
        <v>5</v>
      </c>
      <c r="L127" s="51" t="s">
        <v>6</v>
      </c>
      <c r="M127" s="51" t="s">
        <v>7</v>
      </c>
    </row>
    <row r="128" customFormat="false" ht="13.8" hidden="false" customHeight="false" outlineLevel="0" collapsed="false">
      <c r="A128" s="47" t="n">
        <v>2</v>
      </c>
      <c r="D128" s="60" t="s">
        <v>8</v>
      </c>
      <c r="E128" s="61" t="n">
        <v>111</v>
      </c>
      <c r="F128" s="61" t="s">
        <v>89</v>
      </c>
      <c r="G128" s="62" t="n">
        <f aca="false">G137+G150+G161</f>
        <v>387855.56</v>
      </c>
      <c r="H128" s="62" t="n">
        <f aca="false">H137+H150+H161</f>
        <v>401257.09</v>
      </c>
      <c r="I128" s="62" t="n">
        <f aca="false">I137+I150+I161</f>
        <v>422095</v>
      </c>
      <c r="J128" s="62" t="n">
        <f aca="false">J137+J150+J161</f>
        <v>426240.12</v>
      </c>
      <c r="K128" s="62" t="n">
        <f aca="false">K137+K150+K161</f>
        <v>429473</v>
      </c>
      <c r="L128" s="62" t="n">
        <f aca="false">L137+L150+L161</f>
        <v>429157</v>
      </c>
      <c r="M128" s="62" t="n">
        <f aca="false">M137+M150+M161</f>
        <v>429157</v>
      </c>
    </row>
    <row r="129" customFormat="false" ht="13.8" hidden="false" customHeight="false" outlineLevel="0" collapsed="false">
      <c r="A129" s="47" t="n">
        <v>2</v>
      </c>
      <c r="D129" s="60"/>
      <c r="E129" s="61" t="n">
        <v>41</v>
      </c>
      <c r="F129" s="61" t="s">
        <v>10</v>
      </c>
      <c r="G129" s="62" t="n">
        <f aca="false">G142+G154+G166</f>
        <v>239995.84</v>
      </c>
      <c r="H129" s="62" t="n">
        <f aca="false">H142+H154+H166</f>
        <v>224031.45</v>
      </c>
      <c r="I129" s="62" t="n">
        <f aca="false">I142+I154+I166</f>
        <v>247965</v>
      </c>
      <c r="J129" s="62" t="n">
        <f aca="false">J142+J154+J166</f>
        <v>233190.06</v>
      </c>
      <c r="K129" s="62" t="n">
        <f aca="false">K142+K154+K166</f>
        <v>266283</v>
      </c>
      <c r="L129" s="62" t="n">
        <f aca="false">L142+L154+L166</f>
        <v>272376</v>
      </c>
      <c r="M129" s="62" t="n">
        <f aca="false">M142+M154+M166</f>
        <v>280649</v>
      </c>
    </row>
    <row r="130" customFormat="false" ht="13.8" hidden="false" customHeight="false" outlineLevel="0" collapsed="false">
      <c r="A130" s="47" t="n">
        <v>2</v>
      </c>
      <c r="D130" s="57"/>
      <c r="E130" s="58"/>
      <c r="F130" s="63" t="s">
        <v>18</v>
      </c>
      <c r="G130" s="64" t="n">
        <f aca="false">SUM(G128:G129)</f>
        <v>627851.4</v>
      </c>
      <c r="H130" s="64" t="n">
        <f aca="false">SUM(H128:H129)</f>
        <v>625288.54</v>
      </c>
      <c r="I130" s="64" t="n">
        <f aca="false">SUM(I128:I129)</f>
        <v>670060</v>
      </c>
      <c r="J130" s="64" t="n">
        <f aca="false">SUM(J128:J129)</f>
        <v>659430.18</v>
      </c>
      <c r="K130" s="64" t="n">
        <f aca="false">SUM(K128:K129)</f>
        <v>695756</v>
      </c>
      <c r="L130" s="64" t="n">
        <f aca="false">SUM(L128:L129)</f>
        <v>701533</v>
      </c>
      <c r="M130" s="64" t="n">
        <f aca="false">SUM(M128:M129)</f>
        <v>709806</v>
      </c>
    </row>
    <row r="132" customFormat="false" ht="13.8" hidden="false" customHeight="false" outlineLevel="0" collapsed="false">
      <c r="D132" s="65" t="s">
        <v>146</v>
      </c>
      <c r="E132" s="65"/>
      <c r="F132" s="65"/>
      <c r="G132" s="65"/>
      <c r="H132" s="65"/>
      <c r="I132" s="65"/>
      <c r="J132" s="65"/>
      <c r="K132" s="65"/>
      <c r="L132" s="65"/>
      <c r="M132" s="65"/>
    </row>
    <row r="133" customFormat="false" ht="14.45" hidden="false" customHeight="false" outlineLevel="0" collapsed="false">
      <c r="D133" s="51" t="s">
        <v>20</v>
      </c>
      <c r="E133" s="51" t="s">
        <v>21</v>
      </c>
      <c r="F133" s="51" t="s">
        <v>22</v>
      </c>
      <c r="G133" s="51" t="s">
        <v>1</v>
      </c>
      <c r="H133" s="51" t="s">
        <v>2</v>
      </c>
      <c r="I133" s="51" t="s">
        <v>3</v>
      </c>
      <c r="J133" s="51" t="s">
        <v>4</v>
      </c>
      <c r="K133" s="51" t="s">
        <v>5</v>
      </c>
      <c r="L133" s="51" t="s">
        <v>6</v>
      </c>
      <c r="M133" s="51" t="s">
        <v>7</v>
      </c>
    </row>
    <row r="134" customFormat="false" ht="13.8" hidden="false" customHeight="false" outlineLevel="0" collapsed="false">
      <c r="A134" s="47" t="n">
        <v>2</v>
      </c>
      <c r="B134" s="47" t="n">
        <v>1</v>
      </c>
      <c r="D134" s="68" t="s">
        <v>132</v>
      </c>
      <c r="E134" s="53" t="n">
        <v>610</v>
      </c>
      <c r="F134" s="53" t="s">
        <v>105</v>
      </c>
      <c r="G134" s="54" t="n">
        <v>330</v>
      </c>
      <c r="H134" s="54" t="n">
        <v>2510</v>
      </c>
      <c r="I134" s="54" t="n">
        <v>0</v>
      </c>
      <c r="J134" s="54" t="n">
        <v>1950</v>
      </c>
      <c r="K134" s="54" t="n">
        <v>0</v>
      </c>
      <c r="L134" s="54" t="n">
        <f aca="false">K134</f>
        <v>0</v>
      </c>
      <c r="M134" s="54" t="n">
        <f aca="false">L134</f>
        <v>0</v>
      </c>
    </row>
    <row r="135" customFormat="false" ht="13.8" hidden="false" customHeight="false" outlineLevel="0" collapsed="false">
      <c r="A135" s="47" t="n">
        <v>2</v>
      </c>
      <c r="B135" s="47" t="n">
        <v>1</v>
      </c>
      <c r="D135" s="68"/>
      <c r="E135" s="53" t="n">
        <v>620</v>
      </c>
      <c r="F135" s="53" t="s">
        <v>106</v>
      </c>
      <c r="G135" s="54" t="n">
        <v>0</v>
      </c>
      <c r="H135" s="54" t="n">
        <v>0</v>
      </c>
      <c r="I135" s="54" t="n">
        <v>0</v>
      </c>
      <c r="J135" s="54" t="n">
        <v>681.54</v>
      </c>
      <c r="K135" s="54" t="n">
        <v>0</v>
      </c>
      <c r="L135" s="54" t="n">
        <f aca="false">K135</f>
        <v>0</v>
      </c>
      <c r="M135" s="54" t="n">
        <f aca="false">L135</f>
        <v>0</v>
      </c>
    </row>
    <row r="136" customFormat="false" ht="13.8" hidden="false" customHeight="false" outlineLevel="0" collapsed="false">
      <c r="A136" s="47" t="n">
        <v>2</v>
      </c>
      <c r="B136" s="47" t="n">
        <v>1</v>
      </c>
      <c r="D136" s="68"/>
      <c r="E136" s="53" t="n">
        <v>630</v>
      </c>
      <c r="F136" s="53" t="s">
        <v>107</v>
      </c>
      <c r="G136" s="54" t="n">
        <v>4607</v>
      </c>
      <c r="H136" s="54" t="n">
        <v>2535</v>
      </c>
      <c r="I136" s="54" t="n">
        <v>5045</v>
      </c>
      <c r="J136" s="54" t="n">
        <v>1826.87</v>
      </c>
      <c r="K136" s="54" t="n">
        <v>4548</v>
      </c>
      <c r="L136" s="54" t="n">
        <v>4232</v>
      </c>
      <c r="M136" s="54" t="n">
        <f aca="false">L136</f>
        <v>4232</v>
      </c>
    </row>
    <row r="137" customFormat="false" ht="13.8" hidden="false" customHeight="false" outlineLevel="0" collapsed="false">
      <c r="A137" s="47" t="n">
        <v>2</v>
      </c>
      <c r="B137" s="47" t="n">
        <v>1</v>
      </c>
      <c r="D137" s="91" t="s">
        <v>8</v>
      </c>
      <c r="E137" s="92" t="n">
        <v>111</v>
      </c>
      <c r="F137" s="92" t="s">
        <v>130</v>
      </c>
      <c r="G137" s="93" t="n">
        <f aca="false">SUM(G134:G136)</f>
        <v>4937</v>
      </c>
      <c r="H137" s="93" t="n">
        <f aca="false">SUM(H134:H136)</f>
        <v>5045</v>
      </c>
      <c r="I137" s="93" t="n">
        <f aca="false">SUM(I134:I136)</f>
        <v>5045</v>
      </c>
      <c r="J137" s="93" t="n">
        <f aca="false">SUM(J134:J136)</f>
        <v>4458.41</v>
      </c>
      <c r="K137" s="93" t="n">
        <f aca="false">SUM(K134:K136)</f>
        <v>4548</v>
      </c>
      <c r="L137" s="93" t="n">
        <f aca="false">SUM(L134:L136)</f>
        <v>4232</v>
      </c>
      <c r="M137" s="93" t="n">
        <f aca="false">SUM(M134:M136)</f>
        <v>4232</v>
      </c>
    </row>
    <row r="138" customFormat="false" ht="13.8" hidden="false" customHeight="false" outlineLevel="0" collapsed="false">
      <c r="A138" s="47" t="n">
        <v>2</v>
      </c>
      <c r="B138" s="47" t="n">
        <v>1</v>
      </c>
      <c r="D138" s="68" t="s">
        <v>132</v>
      </c>
      <c r="E138" s="53" t="n">
        <v>610</v>
      </c>
      <c r="F138" s="53" t="s">
        <v>105</v>
      </c>
      <c r="G138" s="54" t="n">
        <v>73875.17</v>
      </c>
      <c r="H138" s="54" t="n">
        <v>78995.49</v>
      </c>
      <c r="I138" s="54" t="n">
        <v>87866</v>
      </c>
      <c r="J138" s="54" t="n">
        <v>89784.2</v>
      </c>
      <c r="K138" s="54" t="n">
        <v>93544</v>
      </c>
      <c r="L138" s="54" t="n">
        <v>99007</v>
      </c>
      <c r="M138" s="54" t="n">
        <v>104798</v>
      </c>
    </row>
    <row r="139" customFormat="false" ht="13.8" hidden="false" customHeight="false" outlineLevel="0" collapsed="false">
      <c r="A139" s="47" t="n">
        <v>2</v>
      </c>
      <c r="B139" s="47" t="n">
        <v>1</v>
      </c>
      <c r="D139" s="68"/>
      <c r="E139" s="53" t="n">
        <v>620</v>
      </c>
      <c r="F139" s="53" t="s">
        <v>106</v>
      </c>
      <c r="G139" s="54" t="n">
        <v>26752.31</v>
      </c>
      <c r="H139" s="54" t="n">
        <v>29921.59</v>
      </c>
      <c r="I139" s="54" t="n">
        <v>32467</v>
      </c>
      <c r="J139" s="54" t="n">
        <v>33111.05</v>
      </c>
      <c r="K139" s="54" t="n">
        <v>34563</v>
      </c>
      <c r="L139" s="54" t="n">
        <v>36583</v>
      </c>
      <c r="M139" s="54" t="n">
        <v>38723</v>
      </c>
    </row>
    <row r="140" customFormat="false" ht="13.8" hidden="false" customHeight="false" outlineLevel="0" collapsed="false">
      <c r="A140" s="47" t="n">
        <v>2</v>
      </c>
      <c r="B140" s="47" t="n">
        <v>1</v>
      </c>
      <c r="D140" s="68"/>
      <c r="E140" s="53" t="n">
        <v>630</v>
      </c>
      <c r="F140" s="53" t="s">
        <v>107</v>
      </c>
      <c r="G140" s="54" t="n">
        <v>10244.17</v>
      </c>
      <c r="H140" s="54" t="n">
        <v>11143.52</v>
      </c>
      <c r="I140" s="54" t="n">
        <v>10922</v>
      </c>
      <c r="J140" s="54" t="n">
        <v>11608.63</v>
      </c>
      <c r="K140" s="54" t="n">
        <f aca="false">6182+4430+2432</f>
        <v>13044</v>
      </c>
      <c r="L140" s="54" t="n">
        <f aca="false">6956+4430</f>
        <v>11386</v>
      </c>
      <c r="M140" s="54" t="n">
        <f aca="false">7015+4430</f>
        <v>11445</v>
      </c>
    </row>
    <row r="141" customFormat="false" ht="13.8" hidden="false" customHeight="false" outlineLevel="0" collapsed="false">
      <c r="A141" s="47" t="n">
        <v>2</v>
      </c>
      <c r="B141" s="47" t="n">
        <v>1</v>
      </c>
      <c r="D141" s="68"/>
      <c r="E141" s="53" t="n">
        <v>640</v>
      </c>
      <c r="F141" s="53" t="s">
        <v>108</v>
      </c>
      <c r="G141" s="54" t="n">
        <v>604.68</v>
      </c>
      <c r="H141" s="54" t="n">
        <v>0</v>
      </c>
      <c r="I141" s="54" t="n">
        <v>0</v>
      </c>
      <c r="J141" s="54" t="n">
        <v>0</v>
      </c>
      <c r="K141" s="54" t="n">
        <v>0</v>
      </c>
      <c r="L141" s="54" t="n">
        <v>0</v>
      </c>
      <c r="M141" s="54" t="n">
        <v>0</v>
      </c>
    </row>
    <row r="142" customFormat="false" ht="13.8" hidden="false" customHeight="false" outlineLevel="0" collapsed="false">
      <c r="A142" s="47" t="n">
        <v>2</v>
      </c>
      <c r="B142" s="47" t="n">
        <v>1</v>
      </c>
      <c r="D142" s="91" t="s">
        <v>8</v>
      </c>
      <c r="E142" s="92" t="n">
        <v>41</v>
      </c>
      <c r="F142" s="92" t="s">
        <v>10</v>
      </c>
      <c r="G142" s="93" t="n">
        <f aca="false">SUM(G138:G141)</f>
        <v>111476.33</v>
      </c>
      <c r="H142" s="93" t="n">
        <f aca="false">SUM(H138:H141)</f>
        <v>120060.6</v>
      </c>
      <c r="I142" s="93" t="n">
        <f aca="false">SUM(I138:I141)</f>
        <v>131255</v>
      </c>
      <c r="J142" s="93" t="n">
        <f aca="false">SUM(J138:J141)</f>
        <v>134503.88</v>
      </c>
      <c r="K142" s="93" t="n">
        <f aca="false">SUM(K138:K141)</f>
        <v>141151</v>
      </c>
      <c r="L142" s="93" t="n">
        <f aca="false">SUM(L138:L141)</f>
        <v>146976</v>
      </c>
      <c r="M142" s="93" t="n">
        <f aca="false">SUM(M138:M141)</f>
        <v>154966</v>
      </c>
    </row>
    <row r="143" customFormat="false" ht="13.8" hidden="false" customHeight="false" outlineLevel="0" collapsed="false">
      <c r="A143" s="47" t="n">
        <v>2</v>
      </c>
      <c r="B143" s="47" t="n">
        <v>1</v>
      </c>
      <c r="D143" s="57"/>
      <c r="E143" s="58"/>
      <c r="F143" s="55" t="s">
        <v>18</v>
      </c>
      <c r="G143" s="56" t="n">
        <f aca="false">G137+G142</f>
        <v>116413.33</v>
      </c>
      <c r="H143" s="56" t="n">
        <f aca="false">H137+H142</f>
        <v>125105.6</v>
      </c>
      <c r="I143" s="56" t="n">
        <f aca="false">I137+I142</f>
        <v>136300</v>
      </c>
      <c r="J143" s="56" t="n">
        <f aca="false">J137+J142</f>
        <v>138962.29</v>
      </c>
      <c r="K143" s="56" t="n">
        <f aca="false">K137+K142</f>
        <v>145699</v>
      </c>
      <c r="L143" s="56" t="n">
        <f aca="false">L137+L142</f>
        <v>151208</v>
      </c>
      <c r="M143" s="56" t="n">
        <f aca="false">M137+M142</f>
        <v>159198</v>
      </c>
    </row>
    <row r="145" customFormat="false" ht="13.8" hidden="false" customHeight="false" outlineLevel="0" collapsed="false">
      <c r="D145" s="65" t="s">
        <v>147</v>
      </c>
      <c r="E145" s="65"/>
      <c r="F145" s="65"/>
      <c r="G145" s="65"/>
      <c r="H145" s="65"/>
      <c r="I145" s="65"/>
      <c r="J145" s="65"/>
      <c r="K145" s="65"/>
      <c r="L145" s="65"/>
      <c r="M145" s="65"/>
    </row>
    <row r="146" customFormat="false" ht="14.45" hidden="false" customHeight="false" outlineLevel="0" collapsed="false">
      <c r="D146" s="51" t="s">
        <v>20</v>
      </c>
      <c r="E146" s="51" t="s">
        <v>21</v>
      </c>
      <c r="F146" s="51" t="s">
        <v>22</v>
      </c>
      <c r="G146" s="51" t="s">
        <v>1</v>
      </c>
      <c r="H146" s="51" t="s">
        <v>2</v>
      </c>
      <c r="I146" s="51" t="s">
        <v>3</v>
      </c>
      <c r="J146" s="51" t="s">
        <v>4</v>
      </c>
      <c r="K146" s="51" t="s">
        <v>5</v>
      </c>
      <c r="L146" s="51" t="s">
        <v>6</v>
      </c>
      <c r="M146" s="51" t="s">
        <v>7</v>
      </c>
    </row>
    <row r="147" customFormat="false" ht="13.8" hidden="false" customHeight="false" outlineLevel="0" collapsed="false">
      <c r="A147" s="47" t="n">
        <v>2</v>
      </c>
      <c r="B147" s="47" t="n">
        <v>2</v>
      </c>
      <c r="D147" s="78" t="s">
        <v>148</v>
      </c>
      <c r="E147" s="53" t="n">
        <v>630</v>
      </c>
      <c r="F147" s="53" t="s">
        <v>107</v>
      </c>
      <c r="G147" s="54" t="n">
        <v>19300</v>
      </c>
      <c r="H147" s="54" t="n">
        <v>57.39</v>
      </c>
      <c r="I147" s="54" t="n">
        <v>0</v>
      </c>
      <c r="J147" s="54" t="n">
        <v>2850</v>
      </c>
      <c r="K147" s="54" t="n">
        <v>0</v>
      </c>
      <c r="L147" s="54" t="n">
        <f aca="false">K147</f>
        <v>0</v>
      </c>
      <c r="M147" s="54" t="n">
        <f aca="false">L147</f>
        <v>0</v>
      </c>
    </row>
    <row r="148" customFormat="false" ht="13.8" hidden="false" customHeight="false" outlineLevel="0" collapsed="false">
      <c r="A148" s="47" t="n">
        <v>2</v>
      </c>
      <c r="B148" s="47" t="n">
        <v>2</v>
      </c>
      <c r="D148" s="78"/>
      <c r="E148" s="53" t="n">
        <v>640</v>
      </c>
      <c r="F148" s="53" t="s">
        <v>108</v>
      </c>
      <c r="G148" s="54" t="n">
        <v>1162</v>
      </c>
      <c r="H148" s="54" t="n">
        <v>1029.2</v>
      </c>
      <c r="I148" s="54" t="n">
        <v>1000</v>
      </c>
      <c r="J148" s="54" t="n">
        <v>564.4</v>
      </c>
      <c r="K148" s="54" t="n">
        <v>560</v>
      </c>
      <c r="L148" s="54" t="n">
        <f aca="false">K148</f>
        <v>560</v>
      </c>
      <c r="M148" s="54" t="n">
        <f aca="false">L148</f>
        <v>560</v>
      </c>
    </row>
    <row r="149" customFormat="false" ht="13.8" hidden="false" customHeight="false" outlineLevel="0" collapsed="false">
      <c r="A149" s="47" t="n">
        <v>2</v>
      </c>
      <c r="B149" s="47" t="n">
        <v>2</v>
      </c>
      <c r="D149" s="78"/>
      <c r="E149" s="53" t="s">
        <v>41</v>
      </c>
      <c r="F149" s="53" t="s">
        <v>9</v>
      </c>
      <c r="G149" s="54" t="n">
        <f aca="false">437444.92-G153</f>
        <v>360711.56</v>
      </c>
      <c r="H149" s="54" t="n">
        <f aca="false">464942.5-H153</f>
        <v>394063.5</v>
      </c>
      <c r="I149" s="54" t="n">
        <v>415330</v>
      </c>
      <c r="J149" s="69" t="n">
        <v>417586.31</v>
      </c>
      <c r="K149" s="54" t="n">
        <v>423585</v>
      </c>
      <c r="L149" s="54" t="n">
        <f aca="false">K149</f>
        <v>423585</v>
      </c>
      <c r="M149" s="54" t="n">
        <f aca="false">L149</f>
        <v>423585</v>
      </c>
    </row>
    <row r="150" customFormat="false" ht="13.8" hidden="false" customHeight="false" outlineLevel="0" collapsed="false">
      <c r="A150" s="47" t="n">
        <v>2</v>
      </c>
      <c r="B150" s="47" t="n">
        <v>2</v>
      </c>
      <c r="D150" s="91" t="s">
        <v>8</v>
      </c>
      <c r="E150" s="92" t="n">
        <v>111</v>
      </c>
      <c r="F150" s="92" t="s">
        <v>130</v>
      </c>
      <c r="G150" s="93" t="n">
        <f aca="false">SUM(G147:G149)</f>
        <v>381173.56</v>
      </c>
      <c r="H150" s="93" t="n">
        <f aca="false">SUM(H147:H149)</f>
        <v>395150.09</v>
      </c>
      <c r="I150" s="93" t="n">
        <f aca="false">SUM(I147:I149)</f>
        <v>416330</v>
      </c>
      <c r="J150" s="93" t="n">
        <f aca="false">SUM(J147:J149)</f>
        <v>421000.71</v>
      </c>
      <c r="K150" s="93" t="n">
        <f aca="false">SUM(K147:K149)</f>
        <v>424145</v>
      </c>
      <c r="L150" s="93" t="n">
        <f aca="false">SUM(L147:L149)</f>
        <v>424145</v>
      </c>
      <c r="M150" s="93" t="n">
        <f aca="false">SUM(M147:M149)</f>
        <v>424145</v>
      </c>
    </row>
    <row r="151" customFormat="false" ht="13.8" hidden="false" customHeight="false" outlineLevel="0" collapsed="false">
      <c r="A151" s="47" t="n">
        <v>2</v>
      </c>
      <c r="B151" s="47" t="n">
        <v>2</v>
      </c>
      <c r="D151" s="78" t="s">
        <v>148</v>
      </c>
      <c r="E151" s="53" t="n">
        <v>630</v>
      </c>
      <c r="F151" s="53" t="s">
        <v>107</v>
      </c>
      <c r="G151" s="54" t="n">
        <v>10831.57</v>
      </c>
      <c r="H151" s="54" t="n">
        <v>3257.43</v>
      </c>
      <c r="I151" s="54" t="n">
        <v>3356</v>
      </c>
      <c r="J151" s="54" t="n">
        <v>2669.87</v>
      </c>
      <c r="K151" s="54" t="n">
        <v>2800</v>
      </c>
      <c r="L151" s="54" t="n">
        <f aca="false">K151</f>
        <v>2800</v>
      </c>
      <c r="M151" s="54" t="n">
        <f aca="false">L151</f>
        <v>2800</v>
      </c>
    </row>
    <row r="152" customFormat="false" ht="13.8" hidden="false" customHeight="false" outlineLevel="0" collapsed="false">
      <c r="A152" s="47" t="n">
        <v>2</v>
      </c>
      <c r="B152" s="47" t="n">
        <v>2</v>
      </c>
      <c r="D152" s="78"/>
      <c r="E152" s="53" t="n">
        <v>640</v>
      </c>
      <c r="F152" s="53" t="s">
        <v>108</v>
      </c>
      <c r="G152" s="54" t="n">
        <v>1048.92</v>
      </c>
      <c r="H152" s="54" t="n">
        <v>893.27</v>
      </c>
      <c r="I152" s="54" t="n">
        <v>900</v>
      </c>
      <c r="J152" s="54" t="n">
        <v>777.29</v>
      </c>
      <c r="K152" s="54" t="n">
        <v>120</v>
      </c>
      <c r="L152" s="54" t="n">
        <f aca="false">K152</f>
        <v>120</v>
      </c>
      <c r="M152" s="54" t="n">
        <f aca="false">L152</f>
        <v>120</v>
      </c>
    </row>
    <row r="153" customFormat="false" ht="13.8" hidden="false" customHeight="false" outlineLevel="0" collapsed="false">
      <c r="A153" s="47" t="n">
        <v>2</v>
      </c>
      <c r="B153" s="47" t="n">
        <v>2</v>
      </c>
      <c r="D153" s="78"/>
      <c r="E153" s="53" t="s">
        <v>41</v>
      </c>
      <c r="F153" s="53" t="s">
        <v>149</v>
      </c>
      <c r="G153" s="54" t="n">
        <v>76733.36</v>
      </c>
      <c r="H153" s="54" t="n">
        <v>70879</v>
      </c>
      <c r="I153" s="54" t="n">
        <f aca="false">75403+5027</f>
        <v>80430</v>
      </c>
      <c r="J153" s="54" t="n">
        <v>74439.17</v>
      </c>
      <c r="K153" s="54" t="n">
        <v>88930</v>
      </c>
      <c r="L153" s="54" t="n">
        <f aca="false">K153</f>
        <v>88930</v>
      </c>
      <c r="M153" s="54" t="n">
        <f aca="false">L153</f>
        <v>88930</v>
      </c>
    </row>
    <row r="154" customFormat="false" ht="13.8" hidden="false" customHeight="false" outlineLevel="0" collapsed="false">
      <c r="A154" s="47" t="n">
        <v>2</v>
      </c>
      <c r="B154" s="47" t="n">
        <v>2</v>
      </c>
      <c r="D154" s="91" t="s">
        <v>8</v>
      </c>
      <c r="E154" s="92" t="n">
        <v>41</v>
      </c>
      <c r="F154" s="92" t="s">
        <v>10</v>
      </c>
      <c r="G154" s="93" t="n">
        <f aca="false">SUM(G151:G153)</f>
        <v>88613.85</v>
      </c>
      <c r="H154" s="93" t="n">
        <f aca="false">SUM(H151:H153)</f>
        <v>75029.7</v>
      </c>
      <c r="I154" s="93" t="n">
        <f aca="false">SUM(I151:I153)</f>
        <v>84686</v>
      </c>
      <c r="J154" s="93" t="n">
        <f aca="false">SUM(J151:J153)</f>
        <v>77886.33</v>
      </c>
      <c r="K154" s="93" t="n">
        <f aca="false">SUM(K151:K153)</f>
        <v>91850</v>
      </c>
      <c r="L154" s="93" t="n">
        <f aca="false">SUM(L151:L153)</f>
        <v>91850</v>
      </c>
      <c r="M154" s="93" t="n">
        <f aca="false">SUM(M151:M153)</f>
        <v>91850</v>
      </c>
    </row>
    <row r="155" customFormat="false" ht="13.8" hidden="false" customHeight="false" outlineLevel="0" collapsed="false">
      <c r="A155" s="47" t="n">
        <v>2</v>
      </c>
      <c r="B155" s="47" t="n">
        <v>2</v>
      </c>
      <c r="D155" s="57"/>
      <c r="E155" s="58"/>
      <c r="F155" s="55" t="s">
        <v>18</v>
      </c>
      <c r="G155" s="56" t="n">
        <f aca="false">G150+G154</f>
        <v>469787.41</v>
      </c>
      <c r="H155" s="56" t="n">
        <f aca="false">H150+H154</f>
        <v>470179.79</v>
      </c>
      <c r="I155" s="56" t="n">
        <f aca="false">I150+I154</f>
        <v>501016</v>
      </c>
      <c r="J155" s="56" t="n">
        <f aca="false">J150+J154</f>
        <v>498887.04</v>
      </c>
      <c r="K155" s="56" t="n">
        <f aca="false">K150+K154</f>
        <v>515995</v>
      </c>
      <c r="L155" s="56" t="n">
        <f aca="false">L150+L154</f>
        <v>515995</v>
      </c>
      <c r="M155" s="56" t="n">
        <f aca="false">M150+M154</f>
        <v>515995</v>
      </c>
    </row>
    <row r="157" customFormat="false" ht="13.8" hidden="false" customHeight="false" outlineLevel="0" collapsed="false">
      <c r="D157" s="65" t="s">
        <v>150</v>
      </c>
      <c r="E157" s="65"/>
      <c r="F157" s="65"/>
      <c r="G157" s="65"/>
      <c r="H157" s="65"/>
      <c r="I157" s="65"/>
      <c r="J157" s="65"/>
      <c r="K157" s="65"/>
      <c r="L157" s="65"/>
      <c r="M157" s="65"/>
    </row>
    <row r="158" customFormat="false" ht="14.45" hidden="false" customHeight="false" outlineLevel="0" collapsed="false">
      <c r="D158" s="51" t="s">
        <v>20</v>
      </c>
      <c r="E158" s="51" t="s">
        <v>21</v>
      </c>
      <c r="F158" s="51" t="s">
        <v>22</v>
      </c>
      <c r="G158" s="51" t="s">
        <v>1</v>
      </c>
      <c r="H158" s="51" t="s">
        <v>2</v>
      </c>
      <c r="I158" s="51" t="s">
        <v>3</v>
      </c>
      <c r="J158" s="51" t="s">
        <v>4</v>
      </c>
      <c r="K158" s="51" t="s">
        <v>5</v>
      </c>
      <c r="L158" s="51" t="s">
        <v>6</v>
      </c>
      <c r="M158" s="51" t="s">
        <v>7</v>
      </c>
    </row>
    <row r="159" customFormat="false" ht="13.8" hidden="false" customHeight="false" outlineLevel="0" collapsed="false">
      <c r="A159" s="47" t="n">
        <v>2</v>
      </c>
      <c r="B159" s="47" t="n">
        <v>3</v>
      </c>
      <c r="D159" s="78" t="s">
        <v>151</v>
      </c>
      <c r="E159" s="53" t="n">
        <v>610</v>
      </c>
      <c r="F159" s="53" t="s">
        <v>105</v>
      </c>
      <c r="G159" s="54" t="n">
        <v>1745</v>
      </c>
      <c r="H159" s="54" t="n">
        <v>1062</v>
      </c>
      <c r="I159" s="54" t="n">
        <v>0</v>
      </c>
      <c r="J159" s="54" t="n">
        <v>0</v>
      </c>
      <c r="K159" s="54" t="n">
        <f aca="false">J159</f>
        <v>0</v>
      </c>
      <c r="L159" s="54" t="n">
        <f aca="false">K159</f>
        <v>0</v>
      </c>
      <c r="M159" s="54" t="n">
        <f aca="false">L159</f>
        <v>0</v>
      </c>
    </row>
    <row r="160" customFormat="false" ht="13.8" hidden="false" customHeight="false" outlineLevel="0" collapsed="false">
      <c r="A160" s="47" t="n">
        <v>2</v>
      </c>
      <c r="B160" s="47" t="n">
        <v>3</v>
      </c>
      <c r="D160" s="78"/>
      <c r="E160" s="53" t="n">
        <v>630</v>
      </c>
      <c r="F160" s="53" t="s">
        <v>107</v>
      </c>
      <c r="G160" s="54" t="n">
        <v>0</v>
      </c>
      <c r="H160" s="54" t="n">
        <v>0</v>
      </c>
      <c r="I160" s="54" t="n">
        <v>720</v>
      </c>
      <c r="J160" s="54" t="n">
        <v>781</v>
      </c>
      <c r="K160" s="54" t="n">
        <v>780</v>
      </c>
      <c r="L160" s="54" t="n">
        <f aca="false">K160</f>
        <v>780</v>
      </c>
      <c r="M160" s="54" t="n">
        <f aca="false">L160</f>
        <v>780</v>
      </c>
    </row>
    <row r="161" customFormat="false" ht="13.8" hidden="false" customHeight="false" outlineLevel="0" collapsed="false">
      <c r="A161" s="47" t="n">
        <v>2</v>
      </c>
      <c r="B161" s="47" t="n">
        <v>3</v>
      </c>
      <c r="D161" s="91" t="s">
        <v>8</v>
      </c>
      <c r="E161" s="92" t="n">
        <v>111</v>
      </c>
      <c r="F161" s="92" t="s">
        <v>130</v>
      </c>
      <c r="G161" s="93" t="n">
        <f aca="false">SUM(G159:G160)</f>
        <v>1745</v>
      </c>
      <c r="H161" s="93" t="n">
        <f aca="false">SUM(H159:H160)</f>
        <v>1062</v>
      </c>
      <c r="I161" s="93" t="n">
        <f aca="false">SUM(I159:I160)</f>
        <v>720</v>
      </c>
      <c r="J161" s="93" t="n">
        <f aca="false">SUM(J159:J160)</f>
        <v>781</v>
      </c>
      <c r="K161" s="93" t="n">
        <f aca="false">SUM(K159:K160)</f>
        <v>780</v>
      </c>
      <c r="L161" s="93" t="n">
        <f aca="false">SUM(L159:L160)</f>
        <v>780</v>
      </c>
      <c r="M161" s="93" t="n">
        <f aca="false">SUM(M159:M160)</f>
        <v>780</v>
      </c>
    </row>
    <row r="162" customFormat="false" ht="13.8" hidden="false" customHeight="false" outlineLevel="0" collapsed="false">
      <c r="A162" s="47" t="n">
        <v>2</v>
      </c>
      <c r="B162" s="47" t="n">
        <v>3</v>
      </c>
      <c r="D162" s="68" t="s">
        <v>151</v>
      </c>
      <c r="E162" s="53" t="n">
        <v>610</v>
      </c>
      <c r="F162" s="53" t="s">
        <v>105</v>
      </c>
      <c r="G162" s="54" t="n">
        <v>21516</v>
      </c>
      <c r="H162" s="54" t="n">
        <v>13010.75</v>
      </c>
      <c r="I162" s="54" t="n">
        <v>5794</v>
      </c>
      <c r="J162" s="54" t="n">
        <v>4286.61</v>
      </c>
      <c r="K162" s="54" t="n">
        <v>5240</v>
      </c>
      <c r="L162" s="54" t="n">
        <v>5447</v>
      </c>
      <c r="M162" s="54" t="n">
        <v>5663</v>
      </c>
    </row>
    <row r="163" customFormat="false" ht="13.8" hidden="false" customHeight="false" outlineLevel="0" collapsed="false">
      <c r="A163" s="47" t="n">
        <v>2</v>
      </c>
      <c r="B163" s="47" t="n">
        <v>3</v>
      </c>
      <c r="D163" s="68"/>
      <c r="E163" s="53" t="n">
        <v>620</v>
      </c>
      <c r="F163" s="53" t="s">
        <v>106</v>
      </c>
      <c r="G163" s="54" t="n">
        <v>9113.81</v>
      </c>
      <c r="H163" s="54" t="n">
        <v>6167.85</v>
      </c>
      <c r="I163" s="54" t="n">
        <v>6135</v>
      </c>
      <c r="J163" s="54" t="n">
        <v>4413.91</v>
      </c>
      <c r="K163" s="54" t="n">
        <v>5120</v>
      </c>
      <c r="L163" s="54" t="n">
        <v>5181</v>
      </c>
      <c r="M163" s="54" t="n">
        <v>5248</v>
      </c>
    </row>
    <row r="164" customFormat="false" ht="13.8" hidden="false" customHeight="false" outlineLevel="0" collapsed="false">
      <c r="A164" s="47" t="n">
        <v>2</v>
      </c>
      <c r="B164" s="47" t="n">
        <v>3</v>
      </c>
      <c r="D164" s="68"/>
      <c r="E164" s="53" t="n">
        <v>630</v>
      </c>
      <c r="F164" s="53" t="s">
        <v>107</v>
      </c>
      <c r="G164" s="54" t="n">
        <v>9275.85</v>
      </c>
      <c r="H164" s="54" t="n">
        <v>8536.38</v>
      </c>
      <c r="I164" s="54" t="n">
        <v>17595</v>
      </c>
      <c r="J164" s="54" t="n">
        <v>10503.33</v>
      </c>
      <c r="K164" s="54" t="n">
        <f aca="false">10911+3200+6023+1337</f>
        <v>21471</v>
      </c>
      <c r="L164" s="54" t="n">
        <f aca="false">K164</f>
        <v>21471</v>
      </c>
      <c r="M164" s="54" t="n">
        <f aca="false">L164</f>
        <v>21471</v>
      </c>
    </row>
    <row r="165" customFormat="false" ht="13.8" hidden="false" customHeight="false" outlineLevel="0" collapsed="false">
      <c r="A165" s="47" t="n">
        <v>2</v>
      </c>
      <c r="B165" s="47" t="n">
        <v>3</v>
      </c>
      <c r="D165" s="68"/>
      <c r="E165" s="53" t="n">
        <v>640</v>
      </c>
      <c r="F165" s="53" t="s">
        <v>108</v>
      </c>
      <c r="G165" s="54" t="n">
        <v>0</v>
      </c>
      <c r="H165" s="54" t="n">
        <v>1226.17</v>
      </c>
      <c r="I165" s="54" t="n">
        <v>2500</v>
      </c>
      <c r="J165" s="54" t="n">
        <v>1596</v>
      </c>
      <c r="K165" s="54" t="n">
        <v>1451</v>
      </c>
      <c r="L165" s="54" t="n">
        <f aca="false">K165</f>
        <v>1451</v>
      </c>
      <c r="M165" s="54" t="n">
        <f aca="false">L165</f>
        <v>1451</v>
      </c>
    </row>
    <row r="166" customFormat="false" ht="13.8" hidden="false" customHeight="false" outlineLevel="0" collapsed="false">
      <c r="A166" s="47" t="n">
        <v>2</v>
      </c>
      <c r="B166" s="47" t="n">
        <v>3</v>
      </c>
      <c r="D166" s="91" t="s">
        <v>8</v>
      </c>
      <c r="E166" s="92" t="n">
        <v>41</v>
      </c>
      <c r="F166" s="92" t="s">
        <v>10</v>
      </c>
      <c r="G166" s="93" t="n">
        <f aca="false">SUM(G162:G165)</f>
        <v>39905.66</v>
      </c>
      <c r="H166" s="93" t="n">
        <f aca="false">SUM(H162:H165)</f>
        <v>28941.15</v>
      </c>
      <c r="I166" s="93" t="n">
        <f aca="false">SUM(I162:I165)</f>
        <v>32024</v>
      </c>
      <c r="J166" s="93" t="n">
        <f aca="false">SUM(J162:J165)</f>
        <v>20799.85</v>
      </c>
      <c r="K166" s="93" t="n">
        <f aca="false">SUM(K162:K165)</f>
        <v>33282</v>
      </c>
      <c r="L166" s="93" t="n">
        <f aca="false">SUM(L162:L165)</f>
        <v>33550</v>
      </c>
      <c r="M166" s="93" t="n">
        <f aca="false">SUM(M162:M165)</f>
        <v>33833</v>
      </c>
    </row>
    <row r="167" customFormat="false" ht="13.8" hidden="false" customHeight="false" outlineLevel="0" collapsed="false">
      <c r="A167" s="47" t="n">
        <v>2</v>
      </c>
      <c r="B167" s="47" t="n">
        <v>3</v>
      </c>
      <c r="D167" s="57"/>
      <c r="E167" s="58"/>
      <c r="F167" s="55" t="s">
        <v>18</v>
      </c>
      <c r="G167" s="56" t="n">
        <f aca="false">G161+G166</f>
        <v>41650.66</v>
      </c>
      <c r="H167" s="56" t="n">
        <f aca="false">H161+H166</f>
        <v>30003.15</v>
      </c>
      <c r="I167" s="56" t="n">
        <f aca="false">I161+I166</f>
        <v>32744</v>
      </c>
      <c r="J167" s="56" t="n">
        <f aca="false">J161+J166</f>
        <v>21580.85</v>
      </c>
      <c r="K167" s="56" t="n">
        <f aca="false">K161+K166</f>
        <v>34062</v>
      </c>
      <c r="L167" s="56" t="n">
        <f aca="false">L161+L166</f>
        <v>34330</v>
      </c>
      <c r="M167" s="56" t="n">
        <f aca="false">M161+M166</f>
        <v>34613</v>
      </c>
    </row>
    <row r="169" customFormat="false" ht="13.8" hidden="false" customHeight="false" outlineLevel="0" collapsed="false">
      <c r="D169" s="59" t="s">
        <v>152</v>
      </c>
      <c r="E169" s="59"/>
      <c r="F169" s="59"/>
      <c r="G169" s="59"/>
      <c r="H169" s="59"/>
      <c r="I169" s="59"/>
      <c r="J169" s="59"/>
      <c r="K169" s="59"/>
      <c r="L169" s="59"/>
      <c r="M169" s="59"/>
    </row>
    <row r="170" customFormat="false" ht="14.45" hidden="false" customHeight="false" outlineLevel="0" collapsed="false">
      <c r="D170" s="50"/>
      <c r="E170" s="50"/>
      <c r="F170" s="50"/>
      <c r="G170" s="51" t="s">
        <v>1</v>
      </c>
      <c r="H170" s="51" t="s">
        <v>2</v>
      </c>
      <c r="I170" s="51" t="s">
        <v>3</v>
      </c>
      <c r="J170" s="51" t="s">
        <v>4</v>
      </c>
      <c r="K170" s="51" t="s">
        <v>5</v>
      </c>
      <c r="L170" s="51" t="s">
        <v>6</v>
      </c>
      <c r="M170" s="51" t="s">
        <v>7</v>
      </c>
    </row>
    <row r="171" customFormat="false" ht="13.8" hidden="false" customHeight="false" outlineLevel="0" collapsed="false">
      <c r="A171" s="47" t="n">
        <v>3</v>
      </c>
      <c r="D171" s="60" t="s">
        <v>8</v>
      </c>
      <c r="E171" s="61" t="n">
        <v>41</v>
      </c>
      <c r="F171" s="61" t="s">
        <v>10</v>
      </c>
      <c r="G171" s="62" t="n">
        <f aca="false">G180+G192</f>
        <v>24885.67</v>
      </c>
      <c r="H171" s="62" t="n">
        <f aca="false">H180+H192</f>
        <v>33988.25</v>
      </c>
      <c r="I171" s="62" t="n">
        <f aca="false">I180+I192</f>
        <v>38460</v>
      </c>
      <c r="J171" s="62" t="n">
        <f aca="false">J180+J192</f>
        <v>55462.08</v>
      </c>
      <c r="K171" s="62" t="n">
        <f aca="false">K180+K192</f>
        <v>62203</v>
      </c>
      <c r="L171" s="62" t="n">
        <f aca="false">L180+L192</f>
        <v>47724</v>
      </c>
      <c r="M171" s="62" t="n">
        <f aca="false">M180+M192</f>
        <v>48292</v>
      </c>
    </row>
    <row r="172" customFormat="false" ht="13.8" hidden="false" customHeight="false" outlineLevel="0" collapsed="false">
      <c r="A172" s="47" t="n">
        <v>3</v>
      </c>
      <c r="D172" s="57"/>
      <c r="E172" s="58"/>
      <c r="F172" s="63" t="s">
        <v>18</v>
      </c>
      <c r="G172" s="64" t="n">
        <f aca="false">SUM(G171:G171)</f>
        <v>24885.67</v>
      </c>
      <c r="H172" s="64" t="n">
        <f aca="false">SUM(H171:H171)</f>
        <v>33988.25</v>
      </c>
      <c r="I172" s="64" t="n">
        <f aca="false">SUM(I171:I171)</f>
        <v>38460</v>
      </c>
      <c r="J172" s="64" t="n">
        <f aca="false">SUM(J171:J171)</f>
        <v>55462.08</v>
      </c>
      <c r="K172" s="64" t="n">
        <f aca="false">SUM(K171:K171)</f>
        <v>62203</v>
      </c>
      <c r="L172" s="64" t="n">
        <f aca="false">SUM(L171:L171)</f>
        <v>47724</v>
      </c>
      <c r="M172" s="64" t="n">
        <f aca="false">SUM(M171:M171)</f>
        <v>48292</v>
      </c>
    </row>
    <row r="174" customFormat="false" ht="13.8" hidden="false" customHeight="false" outlineLevel="0" collapsed="false">
      <c r="D174" s="67" t="s">
        <v>153</v>
      </c>
      <c r="E174" s="67"/>
      <c r="F174" s="67"/>
      <c r="G174" s="67"/>
      <c r="H174" s="67"/>
      <c r="I174" s="67"/>
      <c r="J174" s="67"/>
      <c r="K174" s="67"/>
      <c r="L174" s="67"/>
      <c r="M174" s="67"/>
    </row>
    <row r="175" customFormat="false" ht="14.45" hidden="false" customHeight="false" outlineLevel="0" collapsed="false">
      <c r="D175" s="51" t="s">
        <v>20</v>
      </c>
      <c r="E175" s="51" t="s">
        <v>21</v>
      </c>
      <c r="F175" s="51" t="s">
        <v>22</v>
      </c>
      <c r="G175" s="51" t="s">
        <v>1</v>
      </c>
      <c r="H175" s="51" t="s">
        <v>2</v>
      </c>
      <c r="I175" s="51" t="s">
        <v>3</v>
      </c>
      <c r="J175" s="51" t="s">
        <v>4</v>
      </c>
      <c r="K175" s="51" t="s">
        <v>5</v>
      </c>
      <c r="L175" s="51" t="s">
        <v>6</v>
      </c>
      <c r="M175" s="51" t="s">
        <v>7</v>
      </c>
    </row>
    <row r="176" customFormat="false" ht="13.8" hidden="false" customHeight="false" outlineLevel="0" collapsed="false">
      <c r="A176" s="47" t="n">
        <v>3</v>
      </c>
      <c r="B176" s="47" t="n">
        <v>1</v>
      </c>
      <c r="D176" s="68" t="s">
        <v>154</v>
      </c>
      <c r="E176" s="53" t="n">
        <v>610</v>
      </c>
      <c r="F176" s="53" t="s">
        <v>105</v>
      </c>
      <c r="G176" s="54" t="n">
        <v>8707.65</v>
      </c>
      <c r="H176" s="54" t="n">
        <v>5654.13</v>
      </c>
      <c r="I176" s="54" t="n">
        <v>9687</v>
      </c>
      <c r="J176" s="54" t="n">
        <v>10143.52</v>
      </c>
      <c r="K176" s="54" t="n">
        <v>10555</v>
      </c>
      <c r="L176" s="54" t="n">
        <v>10716</v>
      </c>
      <c r="M176" s="54" t="n">
        <v>11125</v>
      </c>
    </row>
    <row r="177" customFormat="false" ht="13.8" hidden="false" customHeight="false" outlineLevel="0" collapsed="false">
      <c r="A177" s="47" t="n">
        <v>3</v>
      </c>
      <c r="B177" s="47" t="n">
        <v>1</v>
      </c>
      <c r="D177" s="68"/>
      <c r="E177" s="53" t="n">
        <v>620</v>
      </c>
      <c r="F177" s="53" t="s">
        <v>106</v>
      </c>
      <c r="G177" s="54" t="n">
        <v>2768.42</v>
      </c>
      <c r="H177" s="54" t="n">
        <v>1915.86</v>
      </c>
      <c r="I177" s="54" t="n">
        <v>3353</v>
      </c>
      <c r="J177" s="54" t="n">
        <v>3692.66</v>
      </c>
      <c r="K177" s="54" t="n">
        <v>3656</v>
      </c>
      <c r="L177" s="54" t="n">
        <v>3745</v>
      </c>
      <c r="M177" s="54" t="n">
        <v>3889</v>
      </c>
    </row>
    <row r="178" customFormat="false" ht="13.8" hidden="false" customHeight="false" outlineLevel="0" collapsed="false">
      <c r="A178" s="47" t="n">
        <v>3</v>
      </c>
      <c r="B178" s="47" t="n">
        <v>1</v>
      </c>
      <c r="D178" s="68"/>
      <c r="E178" s="53" t="n">
        <v>630</v>
      </c>
      <c r="F178" s="53" t="s">
        <v>107</v>
      </c>
      <c r="G178" s="54" t="n">
        <v>10459.08</v>
      </c>
      <c r="H178" s="54" t="n">
        <v>25980.46</v>
      </c>
      <c r="I178" s="54" t="n">
        <v>24920</v>
      </c>
      <c r="J178" s="54" t="n">
        <v>39642.8</v>
      </c>
      <c r="K178" s="54" t="n">
        <f aca="false">28450+780+3500+1200+1050-2488+15000</f>
        <v>47492</v>
      </c>
      <c r="L178" s="54" t="n">
        <f aca="false">28450+813+3500</f>
        <v>32763</v>
      </c>
      <c r="M178" s="54" t="n">
        <f aca="false">28450+828+3500</f>
        <v>32778</v>
      </c>
    </row>
    <row r="179" customFormat="false" ht="13.8" hidden="false" customHeight="false" outlineLevel="0" collapsed="false">
      <c r="A179" s="47" t="n">
        <v>3</v>
      </c>
      <c r="B179" s="47" t="n">
        <v>1</v>
      </c>
      <c r="D179" s="68"/>
      <c r="E179" s="53" t="n">
        <v>640</v>
      </c>
      <c r="F179" s="53" t="s">
        <v>108</v>
      </c>
      <c r="G179" s="54" t="n">
        <v>0</v>
      </c>
      <c r="H179" s="54" t="n">
        <v>221.7</v>
      </c>
      <c r="I179" s="54" t="n">
        <v>0</v>
      </c>
      <c r="J179" s="54" t="n">
        <v>1767</v>
      </c>
      <c r="K179" s="54" t="n">
        <v>0</v>
      </c>
      <c r="L179" s="54" t="n">
        <v>0</v>
      </c>
      <c r="M179" s="54" t="n">
        <v>0</v>
      </c>
    </row>
    <row r="180" customFormat="false" ht="13.8" hidden="false" customHeight="false" outlineLevel="0" collapsed="false">
      <c r="A180" s="47" t="n">
        <v>3</v>
      </c>
      <c r="B180" s="47" t="n">
        <v>1</v>
      </c>
      <c r="D180" s="70" t="s">
        <v>8</v>
      </c>
      <c r="E180" s="55" t="n">
        <v>41</v>
      </c>
      <c r="F180" s="55" t="s">
        <v>10</v>
      </c>
      <c r="G180" s="56" t="n">
        <f aca="false">SUM(G176:G179)</f>
        <v>21935.15</v>
      </c>
      <c r="H180" s="56" t="n">
        <f aca="false">SUM(H176:H179)</f>
        <v>33772.15</v>
      </c>
      <c r="I180" s="56" t="n">
        <f aca="false">SUM(I176:I179)</f>
        <v>37960</v>
      </c>
      <c r="J180" s="56" t="n">
        <f aca="false">SUM(J176:J179)</f>
        <v>55245.98</v>
      </c>
      <c r="K180" s="56" t="n">
        <f aca="false">SUM(K176:K179)</f>
        <v>61703</v>
      </c>
      <c r="L180" s="56" t="n">
        <f aca="false">SUM(L176:L179)</f>
        <v>47224</v>
      </c>
      <c r="M180" s="56" t="n">
        <f aca="false">SUM(M176:M179)</f>
        <v>47792</v>
      </c>
    </row>
    <row r="182" customFormat="false" ht="13.8" hidden="false" customHeight="false" outlineLevel="0" collapsed="false">
      <c r="E182" s="79" t="s">
        <v>43</v>
      </c>
      <c r="F182" s="57" t="s">
        <v>47</v>
      </c>
      <c r="G182" s="80" t="n">
        <v>2454.02</v>
      </c>
      <c r="H182" s="80" t="n">
        <v>8916.85</v>
      </c>
      <c r="I182" s="80" t="n">
        <v>9000</v>
      </c>
      <c r="J182" s="80" t="n">
        <v>1068.55</v>
      </c>
      <c r="K182" s="80" t="n">
        <v>1140</v>
      </c>
      <c r="L182" s="80" t="n">
        <f aca="false">K182</f>
        <v>1140</v>
      </c>
      <c r="M182" s="81" t="n">
        <f aca="false">L182</f>
        <v>1140</v>
      </c>
    </row>
    <row r="183" customFormat="false" ht="13.8" hidden="false" customHeight="false" outlineLevel="0" collapsed="false">
      <c r="E183" s="82"/>
      <c r="F183" s="85" t="s">
        <v>123</v>
      </c>
      <c r="G183" s="86" t="n">
        <v>1099.44</v>
      </c>
      <c r="H183" s="86" t="n">
        <v>769</v>
      </c>
      <c r="I183" s="86" t="n">
        <v>770</v>
      </c>
      <c r="J183" s="86" t="n">
        <v>3672.41</v>
      </c>
      <c r="K183" s="86" t="n">
        <f aca="false">(51+36+10+8)*11+57</f>
        <v>1212</v>
      </c>
      <c r="L183" s="83" t="n">
        <f aca="false">K183</f>
        <v>1212</v>
      </c>
      <c r="M183" s="84" t="n">
        <f aca="false">L183</f>
        <v>1212</v>
      </c>
    </row>
    <row r="184" customFormat="false" ht="13.8" hidden="false" customHeight="false" outlineLevel="0" collapsed="false">
      <c r="E184" s="82"/>
      <c r="F184" s="95" t="s">
        <v>155</v>
      </c>
      <c r="G184" s="83" t="n">
        <v>206.87</v>
      </c>
      <c r="H184" s="83" t="n">
        <v>11900</v>
      </c>
      <c r="I184" s="83" t="n">
        <v>10000</v>
      </c>
      <c r="J184" s="83" t="n">
        <v>22955.44</v>
      </c>
      <c r="K184" s="83" t="n">
        <v>25000</v>
      </c>
      <c r="L184" s="83" t="n">
        <v>10000</v>
      </c>
      <c r="M184" s="84" t="n">
        <f aca="false">L184</f>
        <v>10000</v>
      </c>
    </row>
    <row r="185" customFormat="false" ht="13.8" hidden="false" customHeight="false" outlineLevel="0" collapsed="false">
      <c r="E185" s="82"/>
      <c r="F185" s="95" t="s">
        <v>156</v>
      </c>
      <c r="G185" s="83"/>
      <c r="H185" s="83"/>
      <c r="I185" s="83"/>
      <c r="J185" s="83" t="n">
        <v>3457.06</v>
      </c>
      <c r="K185" s="83" t="n">
        <v>3500</v>
      </c>
      <c r="L185" s="83" t="n">
        <f aca="false">K185</f>
        <v>3500</v>
      </c>
      <c r="M185" s="84" t="n">
        <f aca="false">L185</f>
        <v>3500</v>
      </c>
    </row>
    <row r="186" customFormat="false" ht="13.8" hidden="false" customHeight="false" outlineLevel="0" collapsed="false">
      <c r="E186" s="82"/>
      <c r="F186" s="47" t="s">
        <v>157</v>
      </c>
      <c r="G186" s="83" t="n">
        <v>2201.9</v>
      </c>
      <c r="H186" s="83" t="n">
        <v>769.54</v>
      </c>
      <c r="I186" s="83" t="n">
        <v>1440</v>
      </c>
      <c r="J186" s="83" t="n">
        <v>1309.49</v>
      </c>
      <c r="K186" s="83" t="n">
        <f aca="false">1300+1200</f>
        <v>2500</v>
      </c>
      <c r="L186" s="83" t="n">
        <f aca="false">K186</f>
        <v>2500</v>
      </c>
      <c r="M186" s="84" t="n">
        <f aca="false">L186</f>
        <v>2500</v>
      </c>
    </row>
    <row r="187" customFormat="false" ht="13.8" hidden="false" customHeight="false" outlineLevel="0" collapsed="false">
      <c r="E187" s="87"/>
      <c r="F187" s="88" t="s">
        <v>158</v>
      </c>
      <c r="G187" s="89" t="n">
        <v>1278.06</v>
      </c>
      <c r="H187" s="89" t="n">
        <v>1307.94</v>
      </c>
      <c r="I187" s="89" t="n">
        <v>1300</v>
      </c>
      <c r="J187" s="89" t="n">
        <v>2439.01</v>
      </c>
      <c r="K187" s="89" t="n">
        <f aca="false">2450+1050</f>
        <v>3500</v>
      </c>
      <c r="L187" s="89" t="n">
        <f aca="false">K187</f>
        <v>3500</v>
      </c>
      <c r="M187" s="90" t="n">
        <f aca="false">L187</f>
        <v>3500</v>
      </c>
    </row>
    <row r="189" customFormat="false" ht="13.8" hidden="false" customHeight="false" outlineLevel="0" collapsed="false">
      <c r="D189" s="67" t="s">
        <v>159</v>
      </c>
      <c r="E189" s="67"/>
      <c r="F189" s="67"/>
      <c r="G189" s="67"/>
      <c r="H189" s="67"/>
      <c r="I189" s="67"/>
      <c r="J189" s="67"/>
      <c r="K189" s="67"/>
      <c r="L189" s="67"/>
      <c r="M189" s="67"/>
    </row>
    <row r="190" customFormat="false" ht="14.45" hidden="false" customHeight="false" outlineLevel="0" collapsed="false">
      <c r="D190" s="51" t="s">
        <v>20</v>
      </c>
      <c r="E190" s="51" t="s">
        <v>21</v>
      </c>
      <c r="F190" s="51" t="s">
        <v>22</v>
      </c>
      <c r="G190" s="51" t="s">
        <v>1</v>
      </c>
      <c r="H190" s="51" t="s">
        <v>2</v>
      </c>
      <c r="I190" s="51" t="s">
        <v>3</v>
      </c>
      <c r="J190" s="51" t="s">
        <v>4</v>
      </c>
      <c r="K190" s="51" t="s">
        <v>5</v>
      </c>
      <c r="L190" s="51" t="s">
        <v>6</v>
      </c>
      <c r="M190" s="51" t="s">
        <v>7</v>
      </c>
    </row>
    <row r="191" customFormat="false" ht="13.8" hidden="false" customHeight="false" outlineLevel="0" collapsed="false">
      <c r="A191" s="47" t="n">
        <v>3</v>
      </c>
      <c r="B191" s="47" t="n">
        <v>2</v>
      </c>
      <c r="D191" s="68" t="s">
        <v>154</v>
      </c>
      <c r="E191" s="53" t="n">
        <v>640</v>
      </c>
      <c r="F191" s="53" t="s">
        <v>108</v>
      </c>
      <c r="G191" s="54" t="n">
        <v>2950.52</v>
      </c>
      <c r="H191" s="54" t="n">
        <v>216.1</v>
      </c>
      <c r="I191" s="54" t="n">
        <v>500</v>
      </c>
      <c r="J191" s="54" t="n">
        <v>216.1</v>
      </c>
      <c r="K191" s="54" t="n">
        <v>500</v>
      </c>
      <c r="L191" s="54" t="n">
        <f aca="false">K191</f>
        <v>500</v>
      </c>
      <c r="M191" s="54" t="n">
        <f aca="false">L191</f>
        <v>500</v>
      </c>
    </row>
    <row r="192" customFormat="false" ht="13.8" hidden="false" customHeight="false" outlineLevel="0" collapsed="false">
      <c r="A192" s="47" t="n">
        <v>3</v>
      </c>
      <c r="B192" s="47" t="n">
        <v>2</v>
      </c>
      <c r="D192" s="70" t="s">
        <v>8</v>
      </c>
      <c r="E192" s="55" t="n">
        <v>41</v>
      </c>
      <c r="F192" s="55" t="s">
        <v>10</v>
      </c>
      <c r="G192" s="56" t="n">
        <f aca="false">SUM(G191:G191)</f>
        <v>2950.52</v>
      </c>
      <c r="H192" s="56" t="n">
        <f aca="false">SUM(H191:H191)</f>
        <v>216.1</v>
      </c>
      <c r="I192" s="56" t="n">
        <f aca="false">SUM(I191:I191)</f>
        <v>500</v>
      </c>
      <c r="J192" s="56" t="n">
        <f aca="false">SUM(J191:J191)</f>
        <v>216.1</v>
      </c>
      <c r="K192" s="56" t="n">
        <f aca="false">SUM(K191:K191)</f>
        <v>500</v>
      </c>
      <c r="L192" s="56" t="n">
        <f aca="false">SUM(L191:L191)</f>
        <v>500</v>
      </c>
      <c r="M192" s="56" t="n">
        <f aca="false">SUM(M191:M191)</f>
        <v>500</v>
      </c>
    </row>
    <row r="194" customFormat="false" ht="13.8" hidden="false" customHeight="false" outlineLevel="0" collapsed="false">
      <c r="D194" s="59" t="s">
        <v>160</v>
      </c>
      <c r="E194" s="59"/>
      <c r="F194" s="59"/>
      <c r="G194" s="59"/>
      <c r="H194" s="59"/>
      <c r="I194" s="59"/>
      <c r="J194" s="59"/>
      <c r="K194" s="59"/>
      <c r="L194" s="59"/>
      <c r="M194" s="59"/>
    </row>
    <row r="195" customFormat="false" ht="14.45" hidden="false" customHeight="false" outlineLevel="0" collapsed="false">
      <c r="D195" s="50"/>
      <c r="E195" s="50"/>
      <c r="F195" s="50"/>
      <c r="G195" s="51" t="s">
        <v>1</v>
      </c>
      <c r="H195" s="51" t="s">
        <v>2</v>
      </c>
      <c r="I195" s="51" t="s">
        <v>3</v>
      </c>
      <c r="J195" s="51" t="s">
        <v>4</v>
      </c>
      <c r="K195" s="51" t="s">
        <v>5</v>
      </c>
      <c r="L195" s="51" t="s">
        <v>6</v>
      </c>
      <c r="M195" s="51" t="s">
        <v>7</v>
      </c>
    </row>
    <row r="196" customFormat="false" ht="13.8" hidden="false" customHeight="false" outlineLevel="0" collapsed="false">
      <c r="A196" s="47" t="n">
        <v>4</v>
      </c>
      <c r="D196" s="60" t="s">
        <v>8</v>
      </c>
      <c r="E196" s="61" t="n">
        <v>41</v>
      </c>
      <c r="F196" s="61" t="s">
        <v>10</v>
      </c>
      <c r="G196" s="62" t="n">
        <f aca="false">G202+G207+G215+G220</f>
        <v>31936.9</v>
      </c>
      <c r="H196" s="62" t="n">
        <f aca="false">H202+H207+H215+H220</f>
        <v>52727.26</v>
      </c>
      <c r="I196" s="62" t="n">
        <f aca="false">I202+I207+I215+I220</f>
        <v>59000</v>
      </c>
      <c r="J196" s="62" t="n">
        <f aca="false">J202+J207+J215+J220</f>
        <v>61481.63</v>
      </c>
      <c r="K196" s="62" t="n">
        <f aca="false">K202+K207+K215+K220</f>
        <v>59000</v>
      </c>
      <c r="L196" s="62" t="n">
        <f aca="false">L202+L207+L215+L220</f>
        <v>59000</v>
      </c>
      <c r="M196" s="62" t="n">
        <f aca="false">M202+M207+M215+M220</f>
        <v>59000</v>
      </c>
    </row>
    <row r="197" customFormat="false" ht="13.8" hidden="false" customHeight="false" outlineLevel="0" collapsed="false">
      <c r="A197" s="47" t="n">
        <v>4</v>
      </c>
      <c r="D197" s="57"/>
      <c r="E197" s="58"/>
      <c r="F197" s="63" t="s">
        <v>18</v>
      </c>
      <c r="G197" s="64" t="n">
        <f aca="false">SUM(G196:G196)</f>
        <v>31936.9</v>
      </c>
      <c r="H197" s="64" t="n">
        <f aca="false">SUM(H196:H196)</f>
        <v>52727.26</v>
      </c>
      <c r="I197" s="64" t="n">
        <f aca="false">SUM(I196:I196)</f>
        <v>59000</v>
      </c>
      <c r="J197" s="64" t="n">
        <f aca="false">SUM(J196:J196)</f>
        <v>61481.63</v>
      </c>
      <c r="K197" s="64" t="n">
        <f aca="false">SUM(K196:K196)</f>
        <v>59000</v>
      </c>
      <c r="L197" s="64" t="n">
        <f aca="false">SUM(L196:L196)</f>
        <v>59000</v>
      </c>
      <c r="M197" s="64" t="n">
        <f aca="false">SUM(M196:M196)</f>
        <v>59000</v>
      </c>
    </row>
    <row r="199" customFormat="false" ht="13.8" hidden="false" customHeight="false" outlineLevel="0" collapsed="false">
      <c r="D199" s="67" t="s">
        <v>161</v>
      </c>
      <c r="E199" s="67"/>
      <c r="F199" s="67"/>
      <c r="G199" s="67"/>
      <c r="H199" s="67"/>
      <c r="I199" s="67"/>
      <c r="J199" s="67"/>
      <c r="K199" s="67"/>
      <c r="L199" s="67"/>
      <c r="M199" s="67"/>
    </row>
    <row r="200" customFormat="false" ht="14.45" hidden="false" customHeight="false" outlineLevel="0" collapsed="false">
      <c r="D200" s="51" t="s">
        <v>20</v>
      </c>
      <c r="E200" s="51" t="s">
        <v>21</v>
      </c>
      <c r="F200" s="51" t="s">
        <v>22</v>
      </c>
      <c r="G200" s="51" t="s">
        <v>1</v>
      </c>
      <c r="H200" s="51" t="s">
        <v>2</v>
      </c>
      <c r="I200" s="51" t="s">
        <v>3</v>
      </c>
      <c r="J200" s="51" t="s">
        <v>4</v>
      </c>
      <c r="K200" s="51" t="s">
        <v>5</v>
      </c>
      <c r="L200" s="51" t="s">
        <v>6</v>
      </c>
      <c r="M200" s="51" t="s">
        <v>7</v>
      </c>
    </row>
    <row r="201" customFormat="false" ht="13.8" hidden="false" customHeight="false" outlineLevel="0" collapsed="false">
      <c r="A201" s="47" t="n">
        <v>4</v>
      </c>
      <c r="B201" s="47" t="n">
        <v>1</v>
      </c>
      <c r="D201" s="68" t="s">
        <v>162</v>
      </c>
      <c r="E201" s="53" t="n">
        <v>630</v>
      </c>
      <c r="F201" s="53" t="s">
        <v>107</v>
      </c>
      <c r="G201" s="54" t="n">
        <v>27256.16</v>
      </c>
      <c r="H201" s="54" t="n">
        <v>42161.55</v>
      </c>
      <c r="I201" s="54" t="n">
        <v>42000</v>
      </c>
      <c r="J201" s="54" t="n">
        <v>56240.74</v>
      </c>
      <c r="K201" s="54" t="n">
        <v>57000</v>
      </c>
      <c r="L201" s="54" t="n">
        <f aca="false">K201</f>
        <v>57000</v>
      </c>
      <c r="M201" s="54" t="n">
        <f aca="false">L201</f>
        <v>57000</v>
      </c>
    </row>
    <row r="202" customFormat="false" ht="13.8" hidden="false" customHeight="false" outlineLevel="0" collapsed="false">
      <c r="A202" s="47" t="n">
        <v>4</v>
      </c>
      <c r="B202" s="47" t="n">
        <v>1</v>
      </c>
      <c r="D202" s="70" t="s">
        <v>8</v>
      </c>
      <c r="E202" s="55" t="n">
        <v>41</v>
      </c>
      <c r="F202" s="55" t="s">
        <v>10</v>
      </c>
      <c r="G202" s="56" t="n">
        <f aca="false">SUM(G201:G201)</f>
        <v>27256.16</v>
      </c>
      <c r="H202" s="56" t="n">
        <f aca="false">SUM(H201:H201)</f>
        <v>42161.55</v>
      </c>
      <c r="I202" s="56" t="n">
        <f aca="false">SUM(I201:I201)</f>
        <v>42000</v>
      </c>
      <c r="J202" s="56" t="n">
        <f aca="false">SUM(J201:J201)</f>
        <v>56240.74</v>
      </c>
      <c r="K202" s="56" t="n">
        <f aca="false">SUM(K201:K201)</f>
        <v>57000</v>
      </c>
      <c r="L202" s="56" t="n">
        <f aca="false">SUM(L201:L201)</f>
        <v>57000</v>
      </c>
      <c r="M202" s="56" t="n">
        <f aca="false">SUM(M201:M201)</f>
        <v>57000</v>
      </c>
    </row>
    <row r="204" customFormat="false" ht="13.8" hidden="false" customHeight="false" outlineLevel="0" collapsed="false">
      <c r="D204" s="67" t="s">
        <v>163</v>
      </c>
      <c r="E204" s="67"/>
      <c r="F204" s="67"/>
      <c r="G204" s="67"/>
      <c r="H204" s="67"/>
      <c r="I204" s="67"/>
      <c r="J204" s="67"/>
      <c r="K204" s="67"/>
      <c r="L204" s="67"/>
      <c r="M204" s="67"/>
    </row>
    <row r="205" customFormat="false" ht="14.45" hidden="false" customHeight="false" outlineLevel="0" collapsed="false">
      <c r="D205" s="51" t="s">
        <v>20</v>
      </c>
      <c r="E205" s="51" t="s">
        <v>21</v>
      </c>
      <c r="F205" s="51" t="s">
        <v>22</v>
      </c>
      <c r="G205" s="51" t="s">
        <v>1</v>
      </c>
      <c r="H205" s="51" t="s">
        <v>2</v>
      </c>
      <c r="I205" s="51" t="s">
        <v>3</v>
      </c>
      <c r="J205" s="51" t="s">
        <v>4</v>
      </c>
      <c r="K205" s="51" t="s">
        <v>5</v>
      </c>
      <c r="L205" s="51" t="s">
        <v>6</v>
      </c>
      <c r="M205" s="51" t="s">
        <v>7</v>
      </c>
    </row>
    <row r="206" customFormat="false" ht="13.8" hidden="false" customHeight="false" outlineLevel="0" collapsed="false">
      <c r="A206" s="47" t="n">
        <v>4</v>
      </c>
      <c r="B206" s="47" t="n">
        <v>2</v>
      </c>
      <c r="D206" s="68" t="s">
        <v>162</v>
      </c>
      <c r="E206" s="53" t="n">
        <v>630</v>
      </c>
      <c r="F206" s="53" t="s">
        <v>107</v>
      </c>
      <c r="G206" s="54" t="n">
        <v>4057.76</v>
      </c>
      <c r="H206" s="54" t="n">
        <v>7965.71</v>
      </c>
      <c r="I206" s="54" t="n">
        <v>15000</v>
      </c>
      <c r="J206" s="54" t="n">
        <v>5240.89</v>
      </c>
      <c r="K206" s="54" t="n">
        <v>0</v>
      </c>
      <c r="L206" s="54" t="n">
        <f aca="false">K206</f>
        <v>0</v>
      </c>
      <c r="M206" s="54" t="n">
        <f aca="false">L206</f>
        <v>0</v>
      </c>
    </row>
    <row r="207" customFormat="false" ht="13.8" hidden="false" customHeight="false" outlineLevel="0" collapsed="false">
      <c r="A207" s="47" t="n">
        <v>4</v>
      </c>
      <c r="B207" s="47" t="n">
        <v>2</v>
      </c>
      <c r="D207" s="70" t="s">
        <v>8</v>
      </c>
      <c r="E207" s="55" t="n">
        <v>41</v>
      </c>
      <c r="F207" s="55" t="s">
        <v>10</v>
      </c>
      <c r="G207" s="56" t="n">
        <f aca="false">SUM(G206:G206)</f>
        <v>4057.76</v>
      </c>
      <c r="H207" s="56" t="n">
        <f aca="false">SUM(H206:H206)</f>
        <v>7965.71</v>
      </c>
      <c r="I207" s="56" t="n">
        <f aca="false">SUM(I206:I206)</f>
        <v>15000</v>
      </c>
      <c r="J207" s="56" t="n">
        <f aca="false">SUM(J206:J206)</f>
        <v>5240.89</v>
      </c>
      <c r="K207" s="56" t="n">
        <f aca="false">SUM(K206:K206)</f>
        <v>0</v>
      </c>
      <c r="L207" s="56" t="n">
        <f aca="false">SUM(L206:L206)</f>
        <v>0</v>
      </c>
      <c r="M207" s="56" t="n">
        <f aca="false">SUM(M206:M206)</f>
        <v>0</v>
      </c>
    </row>
    <row r="209" customFormat="false" ht="13.8" hidden="false" customHeight="false" outlineLevel="0" collapsed="false">
      <c r="E209" s="79" t="s">
        <v>43</v>
      </c>
      <c r="F209" s="57" t="s">
        <v>164</v>
      </c>
      <c r="G209" s="80"/>
      <c r="H209" s="80"/>
      <c r="I209" s="80" t="n">
        <v>7000</v>
      </c>
      <c r="J209" s="80" t="n">
        <v>0</v>
      </c>
      <c r="K209" s="80" t="n">
        <v>0</v>
      </c>
      <c r="L209" s="80" t="n">
        <f aca="false">K209</f>
        <v>0</v>
      </c>
      <c r="M209" s="81" t="n">
        <f aca="false">L209</f>
        <v>0</v>
      </c>
    </row>
    <row r="210" customFormat="false" ht="13.8" hidden="false" customHeight="false" outlineLevel="0" collapsed="false">
      <c r="E210" s="87"/>
      <c r="F210" s="88" t="s">
        <v>165</v>
      </c>
      <c r="G210" s="89" t="n">
        <v>2815.76</v>
      </c>
      <c r="H210" s="89" t="n">
        <v>4480.53</v>
      </c>
      <c r="I210" s="89" t="n">
        <v>6000</v>
      </c>
      <c r="J210" s="89" t="n">
        <v>5240.89</v>
      </c>
      <c r="K210" s="89" t="n">
        <f aca="false">0</f>
        <v>0</v>
      </c>
      <c r="L210" s="89" t="n">
        <f aca="false">K210</f>
        <v>0</v>
      </c>
      <c r="M210" s="90" t="n">
        <f aca="false">L210</f>
        <v>0</v>
      </c>
    </row>
    <row r="212" customFormat="false" ht="13.8" hidden="false" customHeight="false" outlineLevel="0" collapsed="false">
      <c r="D212" s="67" t="s">
        <v>166</v>
      </c>
      <c r="E212" s="67"/>
      <c r="F212" s="67"/>
      <c r="G212" s="67"/>
      <c r="H212" s="67"/>
      <c r="I212" s="67"/>
      <c r="J212" s="67"/>
      <c r="K212" s="67"/>
      <c r="L212" s="67"/>
      <c r="M212" s="67"/>
    </row>
    <row r="213" customFormat="false" ht="14.45" hidden="false" customHeight="false" outlineLevel="0" collapsed="false">
      <c r="D213" s="51" t="s">
        <v>20</v>
      </c>
      <c r="E213" s="51" t="s">
        <v>21</v>
      </c>
      <c r="F213" s="51" t="s">
        <v>22</v>
      </c>
      <c r="G213" s="51" t="s">
        <v>1</v>
      </c>
      <c r="H213" s="51" t="s">
        <v>2</v>
      </c>
      <c r="I213" s="51" t="s">
        <v>3</v>
      </c>
      <c r="J213" s="51" t="s">
        <v>4</v>
      </c>
      <c r="K213" s="51" t="s">
        <v>5</v>
      </c>
      <c r="L213" s="51" t="s">
        <v>6</v>
      </c>
      <c r="M213" s="51" t="s">
        <v>7</v>
      </c>
    </row>
    <row r="214" customFormat="false" ht="13.8" hidden="false" customHeight="false" outlineLevel="0" collapsed="false">
      <c r="A214" s="47" t="n">
        <v>4</v>
      </c>
      <c r="B214" s="47" t="n">
        <v>3</v>
      </c>
      <c r="D214" s="68" t="s">
        <v>162</v>
      </c>
      <c r="E214" s="53" t="n">
        <v>630</v>
      </c>
      <c r="F214" s="53" t="s">
        <v>107</v>
      </c>
      <c r="G214" s="54" t="n">
        <v>0</v>
      </c>
      <c r="H214" s="54" t="n">
        <v>0</v>
      </c>
      <c r="I214" s="54" t="n">
        <v>1000</v>
      </c>
      <c r="J214" s="54" t="n">
        <v>0</v>
      </c>
      <c r="K214" s="54" t="n">
        <f aca="false">I214</f>
        <v>1000</v>
      </c>
      <c r="L214" s="54" t="n">
        <f aca="false">K214</f>
        <v>1000</v>
      </c>
      <c r="M214" s="54" t="n">
        <f aca="false">L214</f>
        <v>1000</v>
      </c>
    </row>
    <row r="215" customFormat="false" ht="13.8" hidden="false" customHeight="false" outlineLevel="0" collapsed="false">
      <c r="A215" s="47" t="n">
        <v>4</v>
      </c>
      <c r="B215" s="47" t="n">
        <v>3</v>
      </c>
      <c r="D215" s="70" t="s">
        <v>8</v>
      </c>
      <c r="E215" s="55" t="n">
        <v>41</v>
      </c>
      <c r="F215" s="55" t="s">
        <v>10</v>
      </c>
      <c r="G215" s="100" t="n">
        <f aca="false">SUM(G214:G214)</f>
        <v>0</v>
      </c>
      <c r="H215" s="56" t="n">
        <f aca="false">SUM(H214:H214)</f>
        <v>0</v>
      </c>
      <c r="I215" s="56" t="n">
        <f aca="false">SUM(I214:I214)</f>
        <v>1000</v>
      </c>
      <c r="J215" s="56" t="n">
        <f aca="false">SUM(J214:J214)</f>
        <v>0</v>
      </c>
      <c r="K215" s="56" t="n">
        <f aca="false">SUM(K214:K214)</f>
        <v>1000</v>
      </c>
      <c r="L215" s="56" t="n">
        <f aca="false">SUM(L214:L214)</f>
        <v>1000</v>
      </c>
      <c r="M215" s="56" t="n">
        <f aca="false">SUM(M214:M214)</f>
        <v>1000</v>
      </c>
    </row>
    <row r="217" customFormat="false" ht="13.8" hidden="false" customHeight="false" outlineLevel="0" collapsed="false">
      <c r="D217" s="67" t="s">
        <v>167</v>
      </c>
      <c r="E217" s="67"/>
      <c r="F217" s="67"/>
      <c r="G217" s="67"/>
      <c r="H217" s="67"/>
      <c r="I217" s="67"/>
      <c r="J217" s="67"/>
      <c r="K217" s="67"/>
      <c r="L217" s="67"/>
      <c r="M217" s="67"/>
    </row>
    <row r="218" customFormat="false" ht="14.45" hidden="false" customHeight="false" outlineLevel="0" collapsed="false">
      <c r="D218" s="51" t="s">
        <v>20</v>
      </c>
      <c r="E218" s="51" t="s">
        <v>21</v>
      </c>
      <c r="F218" s="51" t="s">
        <v>22</v>
      </c>
      <c r="G218" s="51" t="s">
        <v>1</v>
      </c>
      <c r="H218" s="51" t="s">
        <v>2</v>
      </c>
      <c r="I218" s="51" t="s">
        <v>3</v>
      </c>
      <c r="J218" s="51" t="s">
        <v>4</v>
      </c>
      <c r="K218" s="51" t="s">
        <v>5</v>
      </c>
      <c r="L218" s="51" t="s">
        <v>6</v>
      </c>
      <c r="M218" s="51" t="s">
        <v>7</v>
      </c>
    </row>
    <row r="219" customFormat="false" ht="13.8" hidden="false" customHeight="false" outlineLevel="0" collapsed="false">
      <c r="A219" s="47" t="n">
        <v>4</v>
      </c>
      <c r="B219" s="47" t="n">
        <v>4</v>
      </c>
      <c r="D219" s="68" t="s">
        <v>162</v>
      </c>
      <c r="E219" s="53" t="n">
        <v>630</v>
      </c>
      <c r="F219" s="53" t="s">
        <v>107</v>
      </c>
      <c r="G219" s="54" t="n">
        <v>622.98</v>
      </c>
      <c r="H219" s="54" t="n">
        <v>2600</v>
      </c>
      <c r="I219" s="54" t="n">
        <v>1000</v>
      </c>
      <c r="J219" s="54" t="n">
        <v>0</v>
      </c>
      <c r="K219" s="54" t="n">
        <f aca="false">I219</f>
        <v>1000</v>
      </c>
      <c r="L219" s="54" t="n">
        <f aca="false">K219</f>
        <v>1000</v>
      </c>
      <c r="M219" s="54" t="n">
        <f aca="false">L219</f>
        <v>1000</v>
      </c>
    </row>
    <row r="220" customFormat="false" ht="13.8" hidden="false" customHeight="false" outlineLevel="0" collapsed="false">
      <c r="A220" s="47" t="n">
        <v>4</v>
      </c>
      <c r="B220" s="47" t="n">
        <v>4</v>
      </c>
      <c r="D220" s="70" t="s">
        <v>8</v>
      </c>
      <c r="E220" s="55" t="n">
        <v>41</v>
      </c>
      <c r="F220" s="55" t="s">
        <v>10</v>
      </c>
      <c r="G220" s="56" t="n">
        <f aca="false">SUM(G219:G219)</f>
        <v>622.98</v>
      </c>
      <c r="H220" s="56" t="n">
        <f aca="false">SUM(H219:H219)</f>
        <v>2600</v>
      </c>
      <c r="I220" s="56" t="n">
        <f aca="false">SUM(I219:I219)</f>
        <v>1000</v>
      </c>
      <c r="J220" s="56" t="n">
        <f aca="false">SUM(J219:J219)</f>
        <v>0</v>
      </c>
      <c r="K220" s="56" t="n">
        <f aca="false">SUM(K219:K219)</f>
        <v>1000</v>
      </c>
      <c r="L220" s="56" t="n">
        <f aca="false">SUM(L219:L219)</f>
        <v>1000</v>
      </c>
      <c r="M220" s="56" t="n">
        <f aca="false">SUM(M219:M219)</f>
        <v>1000</v>
      </c>
    </row>
    <row r="222" customFormat="false" ht="13.8" hidden="false" customHeight="false" outlineLevel="0" collapsed="false">
      <c r="D222" s="59" t="s">
        <v>168</v>
      </c>
      <c r="E222" s="59"/>
      <c r="F222" s="59"/>
      <c r="G222" s="59"/>
      <c r="H222" s="59"/>
      <c r="I222" s="59"/>
      <c r="J222" s="59"/>
      <c r="K222" s="59"/>
      <c r="L222" s="59"/>
      <c r="M222" s="59"/>
    </row>
    <row r="223" customFormat="false" ht="14.45" hidden="false" customHeight="false" outlineLevel="0" collapsed="false">
      <c r="D223" s="50"/>
      <c r="E223" s="50"/>
      <c r="F223" s="50"/>
      <c r="G223" s="51" t="s">
        <v>1</v>
      </c>
      <c r="H223" s="51" t="s">
        <v>2</v>
      </c>
      <c r="I223" s="51" t="s">
        <v>3</v>
      </c>
      <c r="J223" s="51" t="s">
        <v>4</v>
      </c>
      <c r="K223" s="51" t="s">
        <v>5</v>
      </c>
      <c r="L223" s="51" t="s">
        <v>6</v>
      </c>
      <c r="M223" s="51" t="s">
        <v>7</v>
      </c>
    </row>
    <row r="224" customFormat="false" ht="13.8" hidden="false" customHeight="false" outlineLevel="0" collapsed="false">
      <c r="A224" s="47" t="n">
        <v>5</v>
      </c>
      <c r="D224" s="60" t="s">
        <v>8</v>
      </c>
      <c r="E224" s="61" t="n">
        <v>111</v>
      </c>
      <c r="F224" s="61" t="s">
        <v>89</v>
      </c>
      <c r="G224" s="62" t="n">
        <f aca="false">G230+G265</f>
        <v>17990.58</v>
      </c>
      <c r="H224" s="62" t="n">
        <f aca="false">H230+H265</f>
        <v>25481.15</v>
      </c>
      <c r="I224" s="62" t="n">
        <f aca="false">I230+I265</f>
        <v>26557</v>
      </c>
      <c r="J224" s="62" t="n">
        <f aca="false">J230+J265</f>
        <v>37906.3</v>
      </c>
      <c r="K224" s="62" t="n">
        <f aca="false">K230+K265</f>
        <v>19232</v>
      </c>
      <c r="L224" s="62" t="n">
        <f aca="false">L230+L265</f>
        <v>2427</v>
      </c>
      <c r="M224" s="62" t="n">
        <f aca="false">M230+M265</f>
        <v>210</v>
      </c>
    </row>
    <row r="225" customFormat="false" ht="13.8" hidden="false" customHeight="false" outlineLevel="0" collapsed="false">
      <c r="A225" s="47" t="n">
        <v>5</v>
      </c>
      <c r="D225" s="60"/>
      <c r="E225" s="61" t="n">
        <v>41</v>
      </c>
      <c r="F225" s="61" t="s">
        <v>10</v>
      </c>
      <c r="G225" s="62" t="n">
        <f aca="false">G231+G266</f>
        <v>88768.82</v>
      </c>
      <c r="H225" s="62" t="n">
        <f aca="false">H231+H266</f>
        <v>47308.25</v>
      </c>
      <c r="I225" s="62" t="n">
        <f aca="false">I231+I266</f>
        <v>47798</v>
      </c>
      <c r="J225" s="62" t="n">
        <f aca="false">J231+J266</f>
        <v>50246.54</v>
      </c>
      <c r="K225" s="62" t="n">
        <f aca="false">K231+K266</f>
        <v>39034</v>
      </c>
      <c r="L225" s="62" t="n">
        <f aca="false">L231+L266</f>
        <v>29130</v>
      </c>
      <c r="M225" s="62" t="n">
        <f aca="false">M231+M266</f>
        <v>26730</v>
      </c>
    </row>
    <row r="226" customFormat="false" ht="13.8" hidden="false" customHeight="false" outlineLevel="0" collapsed="false">
      <c r="A226" s="47" t="n">
        <v>5</v>
      </c>
      <c r="D226" s="57"/>
      <c r="E226" s="58"/>
      <c r="F226" s="63" t="s">
        <v>18</v>
      </c>
      <c r="G226" s="64" t="n">
        <f aca="false">SUM(G224:G225)</f>
        <v>106759.4</v>
      </c>
      <c r="H226" s="64" t="n">
        <f aca="false">SUM(H224:H225)</f>
        <v>72789.4</v>
      </c>
      <c r="I226" s="64" t="n">
        <f aca="false">SUM(I224:I225)</f>
        <v>74355</v>
      </c>
      <c r="J226" s="64" t="n">
        <f aca="false">SUM(J224:J225)</f>
        <v>88152.84</v>
      </c>
      <c r="K226" s="64" t="n">
        <f aca="false">SUM(K224:K225)</f>
        <v>58266</v>
      </c>
      <c r="L226" s="64" t="n">
        <f aca="false">SUM(L224:L225)</f>
        <v>31557</v>
      </c>
      <c r="M226" s="64" t="n">
        <f aca="false">SUM(M224:M225)</f>
        <v>26940</v>
      </c>
    </row>
    <row r="228" customFormat="false" ht="13.8" hidden="false" customHeight="false" outlineLevel="0" collapsed="false">
      <c r="D228" s="65" t="s">
        <v>169</v>
      </c>
      <c r="E228" s="65"/>
      <c r="F228" s="65"/>
      <c r="G228" s="65"/>
      <c r="H228" s="65"/>
      <c r="I228" s="65"/>
      <c r="J228" s="65"/>
      <c r="K228" s="65"/>
      <c r="L228" s="65"/>
      <c r="M228" s="65"/>
    </row>
    <row r="229" customFormat="false" ht="14.45" hidden="false" customHeight="false" outlineLevel="0" collapsed="false">
      <c r="D229" s="101"/>
      <c r="E229" s="101"/>
      <c r="F229" s="101"/>
      <c r="G229" s="51" t="s">
        <v>1</v>
      </c>
      <c r="H229" s="51" t="s">
        <v>2</v>
      </c>
      <c r="I229" s="51" t="s">
        <v>3</v>
      </c>
      <c r="J229" s="51" t="s">
        <v>4</v>
      </c>
      <c r="K229" s="51" t="s">
        <v>5</v>
      </c>
      <c r="L229" s="51" t="s">
        <v>6</v>
      </c>
      <c r="M229" s="51" t="s">
        <v>7</v>
      </c>
    </row>
    <row r="230" customFormat="false" ht="13.8" hidden="false" customHeight="false" outlineLevel="0" collapsed="false">
      <c r="A230" s="47" t="n">
        <v>5</v>
      </c>
      <c r="B230" s="47" t="n">
        <v>1</v>
      </c>
      <c r="D230" s="66" t="s">
        <v>8</v>
      </c>
      <c r="E230" s="53" t="n">
        <v>111</v>
      </c>
      <c r="F230" s="53" t="s">
        <v>89</v>
      </c>
      <c r="G230" s="54" t="n">
        <f aca="false">G244</f>
        <v>241.23</v>
      </c>
      <c r="H230" s="54" t="n">
        <f aca="false">H244</f>
        <v>241.23</v>
      </c>
      <c r="I230" s="54" t="n">
        <f aca="false">I244</f>
        <v>229</v>
      </c>
      <c r="J230" s="54" t="n">
        <f aca="false">J244</f>
        <v>0</v>
      </c>
      <c r="K230" s="54" t="n">
        <f aca="false">K244</f>
        <v>210</v>
      </c>
      <c r="L230" s="54" t="n">
        <f aca="false">L244</f>
        <v>210</v>
      </c>
      <c r="M230" s="54" t="n">
        <f aca="false">L230</f>
        <v>210</v>
      </c>
    </row>
    <row r="231" customFormat="false" ht="13.8" hidden="false" customHeight="false" outlineLevel="0" collapsed="false">
      <c r="A231" s="47" t="n">
        <v>5</v>
      </c>
      <c r="B231" s="47" t="n">
        <v>1</v>
      </c>
      <c r="D231" s="66"/>
      <c r="E231" s="53" t="n">
        <v>41</v>
      </c>
      <c r="F231" s="53" t="s">
        <v>10</v>
      </c>
      <c r="G231" s="54" t="n">
        <f aca="false">G238+G246+G253+G261</f>
        <v>25563.47</v>
      </c>
      <c r="H231" s="54" t="n">
        <f aca="false">H238+H246+H253+H261</f>
        <v>19873.78</v>
      </c>
      <c r="I231" s="54" t="n">
        <f aca="false">I238+I246+I253+I261</f>
        <v>19553</v>
      </c>
      <c r="J231" s="54" t="n">
        <f aca="false">J238+J246+J253+J261</f>
        <v>18615.92</v>
      </c>
      <c r="K231" s="54" t="n">
        <f aca="false">K238+K246+K253+K261</f>
        <v>16639</v>
      </c>
      <c r="L231" s="54" t="n">
        <f aca="false">L238+L246+L253+L261</f>
        <v>16730</v>
      </c>
      <c r="M231" s="54" t="n">
        <f aca="false">M238+M246+M253+M261</f>
        <v>16730</v>
      </c>
    </row>
    <row r="232" customFormat="false" ht="13.8" hidden="false" customHeight="false" outlineLevel="0" collapsed="false">
      <c r="A232" s="47" t="n">
        <v>5</v>
      </c>
      <c r="B232" s="47" t="n">
        <v>1</v>
      </c>
      <c r="D232" s="57"/>
      <c r="E232" s="58"/>
      <c r="F232" s="55" t="s">
        <v>18</v>
      </c>
      <c r="G232" s="56" t="n">
        <f aca="false">SUM(G230:G231)</f>
        <v>25804.7</v>
      </c>
      <c r="H232" s="56" t="n">
        <f aca="false">SUM(H230:H231)</f>
        <v>20115.01</v>
      </c>
      <c r="I232" s="56" t="n">
        <f aca="false">SUM(I230:I231)</f>
        <v>19782</v>
      </c>
      <c r="J232" s="56" t="n">
        <f aca="false">SUM(J230:J231)</f>
        <v>18615.92</v>
      </c>
      <c r="K232" s="56" t="n">
        <f aca="false">SUM(K230:K231)</f>
        <v>16849</v>
      </c>
      <c r="L232" s="56" t="n">
        <f aca="false">SUM(L230:L231)</f>
        <v>16940</v>
      </c>
      <c r="M232" s="56" t="n">
        <f aca="false">SUM(M230:M231)</f>
        <v>16940</v>
      </c>
    </row>
    <row r="234" customFormat="false" ht="13.8" hidden="false" customHeight="false" outlineLevel="0" collapsed="false">
      <c r="D234" s="67" t="s">
        <v>170</v>
      </c>
      <c r="E234" s="67"/>
      <c r="F234" s="67"/>
      <c r="G234" s="67"/>
      <c r="H234" s="67"/>
      <c r="I234" s="67"/>
      <c r="J234" s="67"/>
      <c r="K234" s="67"/>
      <c r="L234" s="67"/>
      <c r="M234" s="67"/>
    </row>
    <row r="235" customFormat="false" ht="14.45" hidden="false" customHeight="false" outlineLevel="0" collapsed="false">
      <c r="D235" s="51" t="s">
        <v>20</v>
      </c>
      <c r="E235" s="51" t="s">
        <v>21</v>
      </c>
      <c r="F235" s="51" t="s">
        <v>22</v>
      </c>
      <c r="G235" s="51" t="s">
        <v>1</v>
      </c>
      <c r="H235" s="51" t="s">
        <v>2</v>
      </c>
      <c r="I235" s="51" t="s">
        <v>3</v>
      </c>
      <c r="J235" s="51" t="s">
        <v>4</v>
      </c>
      <c r="K235" s="51" t="s">
        <v>5</v>
      </c>
      <c r="L235" s="51" t="s">
        <v>6</v>
      </c>
      <c r="M235" s="51" t="s">
        <v>7</v>
      </c>
    </row>
    <row r="236" customFormat="false" ht="13.8" hidden="false" customHeight="false" outlineLevel="0" collapsed="false">
      <c r="A236" s="47" t="n">
        <v>5</v>
      </c>
      <c r="B236" s="47" t="n">
        <v>1</v>
      </c>
      <c r="C236" s="47" t="n">
        <v>1</v>
      </c>
      <c r="D236" s="68" t="s">
        <v>171</v>
      </c>
      <c r="E236" s="53" t="n">
        <v>630</v>
      </c>
      <c r="F236" s="53" t="s">
        <v>107</v>
      </c>
      <c r="G236" s="54" t="n">
        <v>11359.88</v>
      </c>
      <c r="H236" s="54" t="n">
        <v>6373.5</v>
      </c>
      <c r="I236" s="54" t="n">
        <f aca="false">1300+1400</f>
        <v>2700</v>
      </c>
      <c r="J236" s="54" t="n">
        <v>1451.34</v>
      </c>
      <c r="K236" s="54" t="n">
        <f aca="false">1350</f>
        <v>1350</v>
      </c>
      <c r="L236" s="54" t="n">
        <f aca="false">K236</f>
        <v>1350</v>
      </c>
      <c r="M236" s="54" t="n">
        <f aca="false">L236</f>
        <v>1350</v>
      </c>
    </row>
    <row r="237" customFormat="false" ht="13.8" hidden="false" customHeight="false" outlineLevel="0" collapsed="false">
      <c r="A237" s="47" t="n">
        <v>5</v>
      </c>
      <c r="B237" s="47" t="n">
        <v>1</v>
      </c>
      <c r="C237" s="47" t="n">
        <v>1</v>
      </c>
      <c r="D237" s="68"/>
      <c r="E237" s="53" t="n">
        <v>640</v>
      </c>
      <c r="F237" s="53" t="s">
        <v>108</v>
      </c>
      <c r="G237" s="54" t="n">
        <v>0</v>
      </c>
      <c r="H237" s="54" t="n">
        <v>0</v>
      </c>
      <c r="I237" s="54" t="n">
        <v>3700</v>
      </c>
      <c r="J237" s="54" t="n">
        <v>3700</v>
      </c>
      <c r="K237" s="54" t="n">
        <v>2100</v>
      </c>
      <c r="L237" s="54" t="n">
        <f aca="false">K237</f>
        <v>2100</v>
      </c>
      <c r="M237" s="54" t="n">
        <f aca="false">L237</f>
        <v>2100</v>
      </c>
    </row>
    <row r="238" customFormat="false" ht="13.8" hidden="false" customHeight="false" outlineLevel="0" collapsed="false">
      <c r="A238" s="47" t="n">
        <v>5</v>
      </c>
      <c r="B238" s="47" t="n">
        <v>1</v>
      </c>
      <c r="C238" s="47" t="n">
        <v>1</v>
      </c>
      <c r="D238" s="70" t="s">
        <v>8</v>
      </c>
      <c r="E238" s="55" t="n">
        <v>41</v>
      </c>
      <c r="F238" s="55" t="s">
        <v>10</v>
      </c>
      <c r="G238" s="56" t="n">
        <f aca="false">SUM(G236:G237)</f>
        <v>11359.88</v>
      </c>
      <c r="H238" s="56" t="n">
        <f aca="false">SUM(H236:H237)</f>
        <v>6373.5</v>
      </c>
      <c r="I238" s="56" t="n">
        <f aca="false">SUM(I236:I237)</f>
        <v>6400</v>
      </c>
      <c r="J238" s="56" t="n">
        <f aca="false">SUM(J236:J237)</f>
        <v>5151.34</v>
      </c>
      <c r="K238" s="56" t="n">
        <f aca="false">SUM(K236:K237)</f>
        <v>3450</v>
      </c>
      <c r="L238" s="56" t="n">
        <f aca="false">SUM(L236:L237)</f>
        <v>3450</v>
      </c>
      <c r="M238" s="56" t="n">
        <f aca="false">SUM(M236:M237)</f>
        <v>3450</v>
      </c>
    </row>
    <row r="240" customFormat="false" ht="13.8" hidden="false" customHeight="false" outlineLevel="0" collapsed="false">
      <c r="D240" s="67" t="s">
        <v>172</v>
      </c>
      <c r="E240" s="67"/>
      <c r="F240" s="67"/>
      <c r="G240" s="67"/>
      <c r="H240" s="67"/>
      <c r="I240" s="67"/>
      <c r="J240" s="67"/>
      <c r="K240" s="67"/>
      <c r="L240" s="67"/>
      <c r="M240" s="67"/>
    </row>
    <row r="241" customFormat="false" ht="14.45" hidden="false" customHeight="false" outlineLevel="0" collapsed="false">
      <c r="D241" s="51" t="s">
        <v>20</v>
      </c>
      <c r="E241" s="51" t="s">
        <v>21</v>
      </c>
      <c r="F241" s="51" t="s">
        <v>22</v>
      </c>
      <c r="G241" s="51" t="s">
        <v>1</v>
      </c>
      <c r="H241" s="51" t="s">
        <v>2</v>
      </c>
      <c r="I241" s="51" t="s">
        <v>3</v>
      </c>
      <c r="J241" s="51" t="s">
        <v>4</v>
      </c>
      <c r="K241" s="51" t="s">
        <v>5</v>
      </c>
      <c r="L241" s="51" t="s">
        <v>6</v>
      </c>
      <c r="M241" s="51" t="s">
        <v>7</v>
      </c>
    </row>
    <row r="242" customFormat="false" ht="13.8" hidden="false" customHeight="false" outlineLevel="0" collapsed="false">
      <c r="A242" s="47" t="n">
        <v>5</v>
      </c>
      <c r="B242" s="47" t="n">
        <v>1</v>
      </c>
      <c r="C242" s="47" t="n">
        <v>2</v>
      </c>
      <c r="D242" s="68" t="s">
        <v>173</v>
      </c>
      <c r="E242" s="53" t="n">
        <v>620</v>
      </c>
      <c r="F242" s="53" t="s">
        <v>106</v>
      </c>
      <c r="G242" s="54" t="n">
        <v>59.23</v>
      </c>
      <c r="H242" s="54" t="n">
        <v>59.23</v>
      </c>
      <c r="I242" s="54" t="n">
        <v>47</v>
      </c>
      <c r="J242" s="54" t="n">
        <v>0</v>
      </c>
      <c r="K242" s="54" t="n">
        <v>35</v>
      </c>
      <c r="L242" s="54" t="n">
        <f aca="false">K242</f>
        <v>35</v>
      </c>
      <c r="M242" s="54" t="n">
        <f aca="false">L242</f>
        <v>35</v>
      </c>
    </row>
    <row r="243" customFormat="false" ht="13.8" hidden="false" customHeight="false" outlineLevel="0" collapsed="false">
      <c r="A243" s="47" t="n">
        <v>5</v>
      </c>
      <c r="B243" s="47" t="n">
        <v>1</v>
      </c>
      <c r="C243" s="47" t="n">
        <v>2</v>
      </c>
      <c r="D243" s="68"/>
      <c r="E243" s="53" t="n">
        <v>630</v>
      </c>
      <c r="F243" s="53" t="s">
        <v>107</v>
      </c>
      <c r="G243" s="54" t="n">
        <v>182</v>
      </c>
      <c r="H243" s="54" t="n">
        <v>182</v>
      </c>
      <c r="I243" s="54" t="n">
        <v>182</v>
      </c>
      <c r="J243" s="54" t="n">
        <v>0</v>
      </c>
      <c r="K243" s="54" t="n">
        <v>175</v>
      </c>
      <c r="L243" s="54" t="n">
        <f aca="false">K243</f>
        <v>175</v>
      </c>
      <c r="M243" s="54" t="n">
        <f aca="false">L243</f>
        <v>175</v>
      </c>
    </row>
    <row r="244" customFormat="false" ht="13.8" hidden="false" customHeight="false" outlineLevel="0" collapsed="false">
      <c r="A244" s="47" t="n">
        <v>5</v>
      </c>
      <c r="B244" s="47" t="n">
        <v>1</v>
      </c>
      <c r="C244" s="47" t="n">
        <v>2</v>
      </c>
      <c r="D244" s="91" t="s">
        <v>8</v>
      </c>
      <c r="E244" s="92" t="n">
        <v>111</v>
      </c>
      <c r="F244" s="92" t="s">
        <v>130</v>
      </c>
      <c r="G244" s="93" t="n">
        <f aca="false">SUM(G242:G243)</f>
        <v>241.23</v>
      </c>
      <c r="H244" s="93" t="n">
        <f aca="false">SUM(H242:H243)</f>
        <v>241.23</v>
      </c>
      <c r="I244" s="93" t="n">
        <f aca="false">SUM(I242:I243)</f>
        <v>229</v>
      </c>
      <c r="J244" s="93" t="n">
        <f aca="false">SUM(J242:J243)</f>
        <v>0</v>
      </c>
      <c r="K244" s="93" t="n">
        <f aca="false">SUM(K242:K243)</f>
        <v>210</v>
      </c>
      <c r="L244" s="93" t="n">
        <f aca="false">SUM(L242:L243)</f>
        <v>210</v>
      </c>
      <c r="M244" s="93" t="n">
        <f aca="false">SUM(M242:M243)</f>
        <v>210</v>
      </c>
    </row>
    <row r="245" customFormat="false" ht="13.8" hidden="false" customHeight="false" outlineLevel="0" collapsed="false">
      <c r="A245" s="47" t="n">
        <v>5</v>
      </c>
      <c r="B245" s="47" t="n">
        <v>1</v>
      </c>
      <c r="C245" s="47" t="n">
        <v>2</v>
      </c>
      <c r="D245" s="68" t="s">
        <v>173</v>
      </c>
      <c r="E245" s="53" t="n">
        <v>630</v>
      </c>
      <c r="F245" s="53" t="s">
        <v>107</v>
      </c>
      <c r="G245" s="54" t="n">
        <v>1059.8</v>
      </c>
      <c r="H245" s="54" t="n">
        <v>144.4</v>
      </c>
      <c r="I245" s="54" t="n">
        <v>0</v>
      </c>
      <c r="J245" s="54" t="n">
        <v>0</v>
      </c>
      <c r="K245" s="54" t="n">
        <v>0</v>
      </c>
      <c r="L245" s="54" t="n">
        <f aca="false">K245</f>
        <v>0</v>
      </c>
      <c r="M245" s="54" t="n">
        <f aca="false">L245</f>
        <v>0</v>
      </c>
    </row>
    <row r="246" customFormat="false" ht="13.8" hidden="false" customHeight="false" outlineLevel="0" collapsed="false">
      <c r="A246" s="47" t="n">
        <v>5</v>
      </c>
      <c r="B246" s="47" t="n">
        <v>1</v>
      </c>
      <c r="C246" s="47" t="n">
        <v>2</v>
      </c>
      <c r="D246" s="91" t="s">
        <v>8</v>
      </c>
      <c r="E246" s="92" t="n">
        <v>41</v>
      </c>
      <c r="F246" s="92" t="s">
        <v>10</v>
      </c>
      <c r="G246" s="93" t="n">
        <f aca="false">SUM(G245:G245)</f>
        <v>1059.8</v>
      </c>
      <c r="H246" s="93" t="n">
        <f aca="false">SUM(H245:H245)</f>
        <v>144.4</v>
      </c>
      <c r="I246" s="93" t="n">
        <f aca="false">SUM(I245)</f>
        <v>0</v>
      </c>
      <c r="J246" s="93" t="n">
        <f aca="false">SUM(J245)</f>
        <v>0</v>
      </c>
      <c r="K246" s="93" t="n">
        <f aca="false">SUM(K245)</f>
        <v>0</v>
      </c>
      <c r="L246" s="93" t="n">
        <f aca="false">SUM(L245:L245)</f>
        <v>0</v>
      </c>
      <c r="M246" s="93" t="n">
        <f aca="false">SUM(M245:M245)</f>
        <v>0</v>
      </c>
    </row>
    <row r="247" customFormat="false" ht="13.8" hidden="false" customHeight="false" outlineLevel="0" collapsed="false">
      <c r="D247" s="57"/>
      <c r="E247" s="58"/>
      <c r="F247" s="55" t="s">
        <v>18</v>
      </c>
      <c r="G247" s="56" t="n">
        <f aca="false">G244+G246</f>
        <v>1301.03</v>
      </c>
      <c r="H247" s="56" t="n">
        <f aca="false">H244+H246</f>
        <v>385.63</v>
      </c>
      <c r="I247" s="56" t="n">
        <f aca="false">I244+I246</f>
        <v>229</v>
      </c>
      <c r="J247" s="56" t="n">
        <f aca="false">J244+J246</f>
        <v>0</v>
      </c>
      <c r="K247" s="56" t="n">
        <f aca="false">K244+K246</f>
        <v>210</v>
      </c>
      <c r="L247" s="56" t="n">
        <f aca="false">L244+L246</f>
        <v>210</v>
      </c>
      <c r="M247" s="56" t="n">
        <f aca="false">M244+M246</f>
        <v>210</v>
      </c>
    </row>
    <row r="249" customFormat="false" ht="13.8" hidden="false" customHeight="false" outlineLevel="0" collapsed="false">
      <c r="D249" s="67" t="s">
        <v>174</v>
      </c>
      <c r="E249" s="67"/>
      <c r="F249" s="67"/>
      <c r="G249" s="67"/>
      <c r="H249" s="67"/>
      <c r="I249" s="67"/>
      <c r="J249" s="67"/>
      <c r="K249" s="67"/>
      <c r="L249" s="67"/>
      <c r="M249" s="67"/>
    </row>
    <row r="250" customFormat="false" ht="14.45" hidden="false" customHeight="false" outlineLevel="0" collapsed="false">
      <c r="D250" s="51" t="s">
        <v>20</v>
      </c>
      <c r="E250" s="51" t="s">
        <v>21</v>
      </c>
      <c r="F250" s="51" t="s">
        <v>22</v>
      </c>
      <c r="G250" s="51" t="s">
        <v>1</v>
      </c>
      <c r="H250" s="51" t="s">
        <v>2</v>
      </c>
      <c r="I250" s="51" t="s">
        <v>3</v>
      </c>
      <c r="J250" s="51" t="s">
        <v>4</v>
      </c>
      <c r="K250" s="51" t="s">
        <v>5</v>
      </c>
      <c r="L250" s="51" t="s">
        <v>6</v>
      </c>
      <c r="M250" s="51" t="s">
        <v>7</v>
      </c>
    </row>
    <row r="251" customFormat="false" ht="13.8" hidden="false" customHeight="false" outlineLevel="0" collapsed="false">
      <c r="A251" s="47" t="n">
        <v>5</v>
      </c>
      <c r="B251" s="47" t="n">
        <v>1</v>
      </c>
      <c r="C251" s="47" t="n">
        <v>3</v>
      </c>
      <c r="D251" s="68" t="s">
        <v>175</v>
      </c>
      <c r="E251" s="53" t="n">
        <v>620</v>
      </c>
      <c r="F251" s="53" t="s">
        <v>106</v>
      </c>
      <c r="G251" s="54" t="n">
        <v>712.92</v>
      </c>
      <c r="H251" s="54" t="n">
        <v>712.92</v>
      </c>
      <c r="I251" s="54" t="n">
        <v>713</v>
      </c>
      <c r="J251" s="54" t="n">
        <v>828.31</v>
      </c>
      <c r="K251" s="54" t="n">
        <v>840</v>
      </c>
      <c r="L251" s="54" t="n">
        <f aca="false">K251</f>
        <v>840</v>
      </c>
      <c r="M251" s="54" t="n">
        <f aca="false">L251</f>
        <v>840</v>
      </c>
    </row>
    <row r="252" customFormat="false" ht="13.8" hidden="false" customHeight="false" outlineLevel="0" collapsed="false">
      <c r="A252" s="47" t="n">
        <v>5</v>
      </c>
      <c r="B252" s="47" t="n">
        <v>1</v>
      </c>
      <c r="C252" s="47" t="n">
        <v>3</v>
      </c>
      <c r="D252" s="68"/>
      <c r="E252" s="53" t="n">
        <v>630</v>
      </c>
      <c r="F252" s="53" t="s">
        <v>107</v>
      </c>
      <c r="G252" s="54" t="n">
        <v>12430.87</v>
      </c>
      <c r="H252" s="54" t="n">
        <v>12337.96</v>
      </c>
      <c r="I252" s="54" t="n">
        <v>12340</v>
      </c>
      <c r="J252" s="54" t="n">
        <v>12581.27</v>
      </c>
      <c r="K252" s="54" t="n">
        <f aca="false">12500-251</f>
        <v>12249</v>
      </c>
      <c r="L252" s="54" t="n">
        <f aca="false">I252</f>
        <v>12340</v>
      </c>
      <c r="M252" s="54" t="n">
        <f aca="false">L252</f>
        <v>12340</v>
      </c>
    </row>
    <row r="253" customFormat="false" ht="13.8" hidden="false" customHeight="false" outlineLevel="0" collapsed="false">
      <c r="A253" s="47" t="n">
        <v>5</v>
      </c>
      <c r="B253" s="47" t="n">
        <v>1</v>
      </c>
      <c r="C253" s="47" t="n">
        <v>3</v>
      </c>
      <c r="D253" s="70" t="s">
        <v>8</v>
      </c>
      <c r="E253" s="55" t="n">
        <v>41</v>
      </c>
      <c r="F253" s="55" t="s">
        <v>10</v>
      </c>
      <c r="G253" s="56" t="n">
        <f aca="false">SUM(G251:G252)</f>
        <v>13143.79</v>
      </c>
      <c r="H253" s="56" t="n">
        <f aca="false">SUM(H251:H252)</f>
        <v>13050.88</v>
      </c>
      <c r="I253" s="56" t="n">
        <f aca="false">SUM(I251:I252)</f>
        <v>13053</v>
      </c>
      <c r="J253" s="56" t="n">
        <f aca="false">SUM(J251:J252)</f>
        <v>13409.58</v>
      </c>
      <c r="K253" s="56" t="n">
        <f aca="false">SUM(K251:K252)</f>
        <v>13089</v>
      </c>
      <c r="L253" s="56" t="n">
        <f aca="false">SUM(L251:L252)</f>
        <v>13180</v>
      </c>
      <c r="M253" s="56" t="n">
        <f aca="false">SUM(M251:M252)</f>
        <v>13180</v>
      </c>
    </row>
    <row r="255" customFormat="false" ht="13.8" hidden="false" customHeight="false" outlineLevel="0" collapsed="false">
      <c r="E255" s="79" t="s">
        <v>43</v>
      </c>
      <c r="F255" s="57" t="s">
        <v>123</v>
      </c>
      <c r="G255" s="80" t="n">
        <v>9054.99</v>
      </c>
      <c r="H255" s="80" t="n">
        <v>9317</v>
      </c>
      <c r="I255" s="80" t="n">
        <v>9300</v>
      </c>
      <c r="J255" s="80" t="n">
        <v>9525.85</v>
      </c>
      <c r="K255" s="80" t="n">
        <f aca="false">(326+261+193+61)*11</f>
        <v>9251</v>
      </c>
      <c r="L255" s="80" t="n">
        <f aca="false">K255</f>
        <v>9251</v>
      </c>
      <c r="M255" s="81" t="n">
        <f aca="false">L255</f>
        <v>9251</v>
      </c>
    </row>
    <row r="256" customFormat="false" ht="13.8" hidden="false" customHeight="false" outlineLevel="0" collapsed="false">
      <c r="E256" s="87"/>
      <c r="F256" s="88" t="s">
        <v>176</v>
      </c>
      <c r="G256" s="89" t="n">
        <v>2040</v>
      </c>
      <c r="H256" s="89" t="n">
        <v>2040</v>
      </c>
      <c r="I256" s="89" t="n">
        <v>2040</v>
      </c>
      <c r="J256" s="89" t="n">
        <v>2370</v>
      </c>
      <c r="K256" s="89" t="n">
        <v>2400</v>
      </c>
      <c r="L256" s="89" t="n">
        <f aca="false">K256</f>
        <v>2400</v>
      </c>
      <c r="M256" s="90" t="n">
        <f aca="false">L256</f>
        <v>2400</v>
      </c>
    </row>
    <row r="258" customFormat="false" ht="13.8" hidden="false" customHeight="false" outlineLevel="0" collapsed="false">
      <c r="D258" s="67" t="s">
        <v>177</v>
      </c>
      <c r="E258" s="67"/>
      <c r="F258" s="67"/>
      <c r="G258" s="67"/>
      <c r="H258" s="67"/>
      <c r="I258" s="67"/>
      <c r="J258" s="67"/>
      <c r="K258" s="67"/>
      <c r="L258" s="67"/>
      <c r="M258" s="67"/>
    </row>
    <row r="259" customFormat="false" ht="14.45" hidden="false" customHeight="false" outlineLevel="0" collapsed="false">
      <c r="D259" s="51" t="s">
        <v>20</v>
      </c>
      <c r="E259" s="51" t="s">
        <v>21</v>
      </c>
      <c r="F259" s="51" t="s">
        <v>22</v>
      </c>
      <c r="G259" s="51" t="s">
        <v>1</v>
      </c>
      <c r="H259" s="51" t="s">
        <v>2</v>
      </c>
      <c r="I259" s="51" t="s">
        <v>3</v>
      </c>
      <c r="J259" s="51" t="s">
        <v>4</v>
      </c>
      <c r="K259" s="51" t="s">
        <v>5</v>
      </c>
      <c r="L259" s="51" t="s">
        <v>6</v>
      </c>
      <c r="M259" s="51" t="s">
        <v>7</v>
      </c>
    </row>
    <row r="260" customFormat="false" ht="13.8" hidden="false" customHeight="false" outlineLevel="0" collapsed="false">
      <c r="A260" s="47" t="n">
        <v>5</v>
      </c>
      <c r="B260" s="47" t="n">
        <v>1</v>
      </c>
      <c r="C260" s="47" t="n">
        <v>4</v>
      </c>
      <c r="D260" s="68" t="s">
        <v>178</v>
      </c>
      <c r="E260" s="53" t="n">
        <v>630</v>
      </c>
      <c r="F260" s="53" t="s">
        <v>107</v>
      </c>
      <c r="G260" s="54" t="n">
        <v>0</v>
      </c>
      <c r="H260" s="54" t="n">
        <v>305</v>
      </c>
      <c r="I260" s="54" t="n">
        <v>100</v>
      </c>
      <c r="J260" s="54" t="n">
        <v>55</v>
      </c>
      <c r="K260" s="54" t="n">
        <v>100</v>
      </c>
      <c r="L260" s="54" t="n">
        <f aca="false">I260</f>
        <v>100</v>
      </c>
      <c r="M260" s="54" t="n">
        <f aca="false">L260</f>
        <v>100</v>
      </c>
    </row>
    <row r="261" customFormat="false" ht="13.8" hidden="false" customHeight="false" outlineLevel="0" collapsed="false">
      <c r="A261" s="47" t="n">
        <v>5</v>
      </c>
      <c r="B261" s="47" t="n">
        <v>1</v>
      </c>
      <c r="C261" s="47" t="n">
        <v>4</v>
      </c>
      <c r="D261" s="70" t="s">
        <v>8</v>
      </c>
      <c r="E261" s="55" t="n">
        <v>41</v>
      </c>
      <c r="F261" s="55" t="s">
        <v>10</v>
      </c>
      <c r="G261" s="56" t="n">
        <f aca="false">SUM(G260:G260)</f>
        <v>0</v>
      </c>
      <c r="H261" s="56" t="n">
        <f aca="false">SUM(H260:H260)</f>
        <v>305</v>
      </c>
      <c r="I261" s="56" t="n">
        <f aca="false">SUM(I260:I260)</f>
        <v>100</v>
      </c>
      <c r="J261" s="56" t="n">
        <f aca="false">SUM(J260:J260)</f>
        <v>55</v>
      </c>
      <c r="K261" s="56" t="n">
        <f aca="false">SUM(K260:K260)</f>
        <v>100</v>
      </c>
      <c r="L261" s="56" t="n">
        <f aca="false">SUM(L260:L260)</f>
        <v>100</v>
      </c>
      <c r="M261" s="56" t="n">
        <f aca="false">SUM(M260:M260)</f>
        <v>100</v>
      </c>
    </row>
    <row r="263" customFormat="false" ht="13.8" hidden="false" customHeight="false" outlineLevel="0" collapsed="false">
      <c r="D263" s="65" t="s">
        <v>179</v>
      </c>
      <c r="E263" s="65"/>
      <c r="F263" s="65"/>
      <c r="G263" s="65"/>
      <c r="H263" s="65"/>
      <c r="I263" s="65"/>
      <c r="J263" s="65"/>
      <c r="K263" s="65"/>
      <c r="L263" s="65"/>
      <c r="M263" s="65"/>
    </row>
    <row r="264" customFormat="false" ht="14.45" hidden="false" customHeight="false" outlineLevel="0" collapsed="false">
      <c r="D264" s="101"/>
      <c r="E264" s="101"/>
      <c r="F264" s="101"/>
      <c r="G264" s="51" t="s">
        <v>1</v>
      </c>
      <c r="H264" s="51" t="s">
        <v>2</v>
      </c>
      <c r="I264" s="51" t="s">
        <v>3</v>
      </c>
      <c r="J264" s="51" t="s">
        <v>4</v>
      </c>
      <c r="K264" s="51" t="s">
        <v>5</v>
      </c>
      <c r="L264" s="51" t="s">
        <v>6</v>
      </c>
      <c r="M264" s="51" t="s">
        <v>7</v>
      </c>
    </row>
    <row r="265" customFormat="false" ht="13.8" hidden="false" customHeight="false" outlineLevel="0" collapsed="false">
      <c r="A265" s="47" t="n">
        <v>5</v>
      </c>
      <c r="B265" s="47" t="n">
        <v>2</v>
      </c>
      <c r="D265" s="66" t="s">
        <v>8</v>
      </c>
      <c r="E265" s="53" t="n">
        <v>111</v>
      </c>
      <c r="F265" s="53" t="s">
        <v>89</v>
      </c>
      <c r="G265" s="54" t="n">
        <f aca="false">G289</f>
        <v>17749.35</v>
      </c>
      <c r="H265" s="54" t="n">
        <f aca="false">H289</f>
        <v>25239.92</v>
      </c>
      <c r="I265" s="54" t="n">
        <f aca="false">I289</f>
        <v>26328</v>
      </c>
      <c r="J265" s="54" t="n">
        <f aca="false">J289</f>
        <v>37906.3</v>
      </c>
      <c r="K265" s="54" t="n">
        <f aca="false">K289</f>
        <v>19022</v>
      </c>
      <c r="L265" s="54" t="n">
        <f aca="false">L289</f>
        <v>2217</v>
      </c>
      <c r="M265" s="54" t="n">
        <f aca="false">M289</f>
        <v>0</v>
      </c>
    </row>
    <row r="266" customFormat="false" ht="13.8" hidden="false" customHeight="false" outlineLevel="0" collapsed="false">
      <c r="A266" s="47" t="n">
        <v>5</v>
      </c>
      <c r="B266" s="47" t="n">
        <v>2</v>
      </c>
      <c r="D266" s="66" t="s">
        <v>8</v>
      </c>
      <c r="E266" s="53" t="n">
        <v>41</v>
      </c>
      <c r="F266" s="53" t="s">
        <v>10</v>
      </c>
      <c r="G266" s="54" t="n">
        <f aca="false">G273+G282+G294</f>
        <v>63205.35</v>
      </c>
      <c r="H266" s="54" t="n">
        <f aca="false">H273+H282+H294</f>
        <v>27434.47</v>
      </c>
      <c r="I266" s="54" t="n">
        <f aca="false">I273+I282+I294</f>
        <v>28245</v>
      </c>
      <c r="J266" s="54" t="n">
        <f aca="false">J273+J282+J294</f>
        <v>31630.62</v>
      </c>
      <c r="K266" s="54" t="n">
        <f aca="false">K273+K282+K294</f>
        <v>22395</v>
      </c>
      <c r="L266" s="54" t="n">
        <f aca="false">L273+L282+L294</f>
        <v>12400</v>
      </c>
      <c r="M266" s="54" t="n">
        <f aca="false">M273+M282+M294</f>
        <v>10000</v>
      </c>
    </row>
    <row r="267" customFormat="false" ht="13.8" hidden="false" customHeight="false" outlineLevel="0" collapsed="false">
      <c r="D267" s="57"/>
      <c r="E267" s="58"/>
      <c r="F267" s="55" t="s">
        <v>18</v>
      </c>
      <c r="G267" s="56" t="n">
        <f aca="false">SUM(G266:G266)</f>
        <v>63205.35</v>
      </c>
      <c r="H267" s="56" t="n">
        <f aca="false">SUM(H266:H266)</f>
        <v>27434.47</v>
      </c>
      <c r="I267" s="56" t="n">
        <f aca="false">SUM(I266:I266)</f>
        <v>28245</v>
      </c>
      <c r="J267" s="56" t="n">
        <f aca="false">SUM(J266:J266)</f>
        <v>31630.62</v>
      </c>
      <c r="K267" s="56" t="n">
        <f aca="false">SUM(K266:K266)</f>
        <v>22395</v>
      </c>
      <c r="L267" s="56" t="n">
        <f aca="false">SUM(L266:L266)</f>
        <v>12400</v>
      </c>
      <c r="M267" s="56" t="n">
        <f aca="false">SUM(M266:M266)</f>
        <v>10000</v>
      </c>
    </row>
    <row r="269" customFormat="false" ht="13.8" hidden="false" customHeight="false" outlineLevel="0" collapsed="false">
      <c r="D269" s="67" t="s">
        <v>180</v>
      </c>
      <c r="E269" s="67"/>
      <c r="F269" s="67"/>
      <c r="G269" s="67"/>
      <c r="H269" s="67"/>
      <c r="I269" s="67"/>
      <c r="J269" s="67"/>
      <c r="K269" s="67"/>
      <c r="L269" s="67"/>
      <c r="M269" s="67"/>
    </row>
    <row r="270" customFormat="false" ht="14.45" hidden="false" customHeight="false" outlineLevel="0" collapsed="false">
      <c r="D270" s="51" t="s">
        <v>20</v>
      </c>
      <c r="E270" s="51" t="s">
        <v>21</v>
      </c>
      <c r="F270" s="51" t="s">
        <v>22</v>
      </c>
      <c r="G270" s="51" t="s">
        <v>1</v>
      </c>
      <c r="H270" s="51" t="s">
        <v>2</v>
      </c>
      <c r="I270" s="51" t="s">
        <v>3</v>
      </c>
      <c r="J270" s="51" t="s">
        <v>4</v>
      </c>
      <c r="K270" s="51" t="s">
        <v>5</v>
      </c>
      <c r="L270" s="51" t="s">
        <v>6</v>
      </c>
      <c r="M270" s="51" t="s">
        <v>7</v>
      </c>
    </row>
    <row r="271" customFormat="false" ht="13.8" hidden="false" customHeight="false" outlineLevel="0" collapsed="false">
      <c r="A271" s="47" t="n">
        <v>5</v>
      </c>
      <c r="B271" s="47" t="n">
        <v>2</v>
      </c>
      <c r="C271" s="47" t="n">
        <v>1</v>
      </c>
      <c r="D271" s="78" t="s">
        <v>181</v>
      </c>
      <c r="E271" s="53" t="n">
        <v>630</v>
      </c>
      <c r="F271" s="53" t="s">
        <v>107</v>
      </c>
      <c r="G271" s="54" t="n">
        <v>41754.86</v>
      </c>
      <c r="H271" s="54" t="n">
        <v>14295.99</v>
      </c>
      <c r="I271" s="54" t="n">
        <v>15100</v>
      </c>
      <c r="J271" s="54" t="n">
        <v>3959.21</v>
      </c>
      <c r="K271" s="54" t="n">
        <f aca="false">SUM(K275:K277)</f>
        <v>7000</v>
      </c>
      <c r="L271" s="54" t="n">
        <f aca="false">K271</f>
        <v>7000</v>
      </c>
      <c r="M271" s="54" t="n">
        <f aca="false">L271</f>
        <v>7000</v>
      </c>
    </row>
    <row r="272" customFormat="false" ht="13.8" hidden="false" customHeight="false" outlineLevel="0" collapsed="false">
      <c r="A272" s="47" t="n">
        <v>5</v>
      </c>
      <c r="B272" s="47" t="n">
        <v>2</v>
      </c>
      <c r="C272" s="47" t="n">
        <v>1</v>
      </c>
      <c r="D272" s="78"/>
      <c r="E272" s="53" t="n">
        <v>640</v>
      </c>
      <c r="F272" s="53" t="s">
        <v>108</v>
      </c>
      <c r="G272" s="54" t="n">
        <v>2800</v>
      </c>
      <c r="H272" s="54" t="n">
        <v>0</v>
      </c>
      <c r="I272" s="54" t="n">
        <v>0</v>
      </c>
      <c r="J272" s="54" t="n">
        <v>0</v>
      </c>
      <c r="K272" s="54" t="n">
        <v>0</v>
      </c>
      <c r="L272" s="54" t="n">
        <f aca="false">K272</f>
        <v>0</v>
      </c>
      <c r="M272" s="54" t="n">
        <f aca="false">L272</f>
        <v>0</v>
      </c>
    </row>
    <row r="273" customFormat="false" ht="13.8" hidden="false" customHeight="false" outlineLevel="0" collapsed="false">
      <c r="A273" s="47" t="n">
        <v>5</v>
      </c>
      <c r="B273" s="47" t="n">
        <v>2</v>
      </c>
      <c r="C273" s="47" t="n">
        <v>1</v>
      </c>
      <c r="D273" s="70" t="s">
        <v>8</v>
      </c>
      <c r="E273" s="55" t="n">
        <v>41</v>
      </c>
      <c r="F273" s="55" t="s">
        <v>10</v>
      </c>
      <c r="G273" s="56" t="n">
        <f aca="false">SUM(G271:G272)</f>
        <v>44554.86</v>
      </c>
      <c r="H273" s="56" t="n">
        <f aca="false">SUM(H271:H272)</f>
        <v>14295.99</v>
      </c>
      <c r="I273" s="56" t="n">
        <f aca="false">SUM(I271:I272)</f>
        <v>15100</v>
      </c>
      <c r="J273" s="56" t="n">
        <f aca="false">SUM(J271:J272)</f>
        <v>3959.21</v>
      </c>
      <c r="K273" s="56" t="n">
        <f aca="false">SUM(K271:K272)</f>
        <v>7000</v>
      </c>
      <c r="L273" s="56" t="n">
        <f aca="false">SUM(L271:L272)</f>
        <v>7000</v>
      </c>
      <c r="M273" s="56" t="n">
        <f aca="false">SUM(M271:M272)</f>
        <v>7000</v>
      </c>
    </row>
    <row r="275" customFormat="false" ht="13.8" hidden="false" customHeight="false" outlineLevel="0" collapsed="false">
      <c r="E275" s="79" t="s">
        <v>43</v>
      </c>
      <c r="F275" s="57" t="s">
        <v>182</v>
      </c>
      <c r="G275" s="80" t="n">
        <v>544.68</v>
      </c>
      <c r="H275" s="80" t="n">
        <v>1584.1</v>
      </c>
      <c r="I275" s="80" t="n">
        <v>4600</v>
      </c>
      <c r="J275" s="80" t="n">
        <f aca="false">462+642.36</f>
        <v>1104.36</v>
      </c>
      <c r="K275" s="80" t="n">
        <v>4500</v>
      </c>
      <c r="L275" s="80" t="n">
        <f aca="false">K275</f>
        <v>4500</v>
      </c>
      <c r="M275" s="81" t="n">
        <f aca="false">L275</f>
        <v>4500</v>
      </c>
    </row>
    <row r="276" customFormat="false" ht="13.8" hidden="false" customHeight="false" outlineLevel="0" collapsed="false">
      <c r="E276" s="82"/>
      <c r="F276" s="95" t="s">
        <v>183</v>
      </c>
      <c r="G276" s="83" t="n">
        <v>29609.74</v>
      </c>
      <c r="H276" s="83" t="n">
        <v>6791.76</v>
      </c>
      <c r="I276" s="83" t="n">
        <v>6700</v>
      </c>
      <c r="J276" s="83" t="n">
        <v>1415.59</v>
      </c>
      <c r="K276" s="83" t="n">
        <v>1500</v>
      </c>
      <c r="L276" s="83" t="n">
        <f aca="false">K276</f>
        <v>1500</v>
      </c>
      <c r="M276" s="84" t="n">
        <f aca="false">L276</f>
        <v>1500</v>
      </c>
    </row>
    <row r="277" customFormat="false" ht="13.8" hidden="false" customHeight="false" outlineLevel="0" collapsed="false">
      <c r="E277" s="87"/>
      <c r="F277" s="88" t="s">
        <v>184</v>
      </c>
      <c r="G277" s="89" t="n">
        <v>10960.44</v>
      </c>
      <c r="H277" s="89" t="n">
        <v>3727.48</v>
      </c>
      <c r="I277" s="89" t="n">
        <v>3700</v>
      </c>
      <c r="J277" s="89" t="n">
        <v>358.42</v>
      </c>
      <c r="K277" s="89" t="n">
        <v>1000</v>
      </c>
      <c r="L277" s="89" t="n">
        <f aca="false">K277</f>
        <v>1000</v>
      </c>
      <c r="M277" s="90" t="n">
        <f aca="false">L277</f>
        <v>1000</v>
      </c>
    </row>
    <row r="278" customFormat="false" ht="13.8" hidden="false" customHeight="false" outlineLevel="0" collapsed="false">
      <c r="G278" s="83"/>
      <c r="H278" s="83"/>
      <c r="I278" s="83"/>
      <c r="J278" s="83"/>
      <c r="K278" s="83"/>
      <c r="L278" s="83"/>
      <c r="M278" s="83"/>
    </row>
    <row r="279" customFormat="false" ht="13.8" hidden="false" customHeight="false" outlineLevel="0" collapsed="false">
      <c r="D279" s="67" t="s">
        <v>185</v>
      </c>
      <c r="E279" s="67"/>
      <c r="F279" s="67"/>
      <c r="G279" s="67"/>
      <c r="H279" s="67"/>
      <c r="I279" s="67"/>
      <c r="J279" s="67"/>
      <c r="K279" s="67"/>
      <c r="L279" s="67"/>
      <c r="M279" s="67"/>
    </row>
    <row r="280" customFormat="false" ht="14.45" hidden="false" customHeight="false" outlineLevel="0" collapsed="false">
      <c r="D280" s="51" t="s">
        <v>20</v>
      </c>
      <c r="E280" s="51" t="s">
        <v>21</v>
      </c>
      <c r="F280" s="51" t="s">
        <v>22</v>
      </c>
      <c r="G280" s="51" t="s">
        <v>1</v>
      </c>
      <c r="H280" s="51" t="s">
        <v>2</v>
      </c>
      <c r="I280" s="51" t="s">
        <v>3</v>
      </c>
      <c r="J280" s="51" t="s">
        <v>4</v>
      </c>
      <c r="K280" s="51" t="s">
        <v>5</v>
      </c>
      <c r="L280" s="51" t="s">
        <v>6</v>
      </c>
      <c r="M280" s="51" t="s">
        <v>7</v>
      </c>
    </row>
    <row r="281" customFormat="false" ht="13.8" hidden="false" customHeight="false" outlineLevel="0" collapsed="false">
      <c r="A281" s="47" t="n">
        <v>5</v>
      </c>
      <c r="B281" s="47" t="n">
        <v>2</v>
      </c>
      <c r="C281" s="47" t="n">
        <v>2</v>
      </c>
      <c r="D281" s="68" t="s">
        <v>186</v>
      </c>
      <c r="E281" s="53" t="n">
        <v>630</v>
      </c>
      <c r="F281" s="53" t="s">
        <v>107</v>
      </c>
      <c r="G281" s="54" t="n">
        <v>971.53</v>
      </c>
      <c r="H281" s="54" t="n">
        <v>761.78</v>
      </c>
      <c r="I281" s="54" t="n">
        <v>1500</v>
      </c>
      <c r="J281" s="54" t="n">
        <v>2933.5</v>
      </c>
      <c r="K281" s="54" t="n">
        <v>3000</v>
      </c>
      <c r="L281" s="54" t="n">
        <f aca="false">K281</f>
        <v>3000</v>
      </c>
      <c r="M281" s="54" t="n">
        <f aca="false">L281</f>
        <v>3000</v>
      </c>
    </row>
    <row r="282" customFormat="false" ht="13.8" hidden="false" customHeight="false" outlineLevel="0" collapsed="false">
      <c r="A282" s="47" t="n">
        <v>5</v>
      </c>
      <c r="B282" s="47" t="n">
        <v>2</v>
      </c>
      <c r="C282" s="47" t="n">
        <v>2</v>
      </c>
      <c r="D282" s="70" t="s">
        <v>8</v>
      </c>
      <c r="E282" s="55" t="n">
        <v>41</v>
      </c>
      <c r="F282" s="55" t="s">
        <v>10</v>
      </c>
      <c r="G282" s="56" t="n">
        <f aca="false">SUM(G281:G281)</f>
        <v>971.53</v>
      </c>
      <c r="H282" s="56" t="n">
        <f aca="false">SUM(H281:H281)</f>
        <v>761.78</v>
      </c>
      <c r="I282" s="56" t="n">
        <f aca="false">SUM(I281:I281)</f>
        <v>1500</v>
      </c>
      <c r="J282" s="56" t="n">
        <f aca="false">SUM(J281:J281)</f>
        <v>2933.5</v>
      </c>
      <c r="K282" s="56" t="n">
        <f aca="false">SUM(K281:K281)</f>
        <v>3000</v>
      </c>
      <c r="L282" s="56" t="n">
        <f aca="false">SUM(L281:L281)</f>
        <v>3000</v>
      </c>
      <c r="M282" s="56" t="n">
        <f aca="false">SUM(M281:M281)</f>
        <v>3000</v>
      </c>
    </row>
    <row r="284" customFormat="false" ht="13.8" hidden="false" customHeight="false" outlineLevel="0" collapsed="false">
      <c r="D284" s="67" t="s">
        <v>187</v>
      </c>
      <c r="E284" s="67"/>
      <c r="F284" s="67"/>
      <c r="G284" s="67"/>
      <c r="H284" s="67"/>
      <c r="I284" s="67"/>
      <c r="J284" s="67"/>
      <c r="K284" s="67"/>
      <c r="L284" s="67"/>
      <c r="M284" s="67"/>
    </row>
    <row r="285" customFormat="false" ht="13.8" hidden="false" customHeight="false" outlineLevel="0" collapsed="false">
      <c r="D285" s="51" t="s">
        <v>20</v>
      </c>
      <c r="E285" s="51" t="s">
        <v>21</v>
      </c>
      <c r="F285" s="51" t="s">
        <v>22</v>
      </c>
      <c r="G285" s="51" t="s">
        <v>1</v>
      </c>
      <c r="H285" s="51" t="s">
        <v>2</v>
      </c>
      <c r="I285" s="51" t="s">
        <v>3</v>
      </c>
      <c r="J285" s="51" t="s">
        <v>4</v>
      </c>
      <c r="K285" s="51" t="s">
        <v>5</v>
      </c>
      <c r="L285" s="51" t="s">
        <v>6</v>
      </c>
      <c r="M285" s="51" t="s">
        <v>7</v>
      </c>
    </row>
    <row r="286" customFormat="false" ht="13.8" hidden="false" customHeight="false" outlineLevel="0" collapsed="false">
      <c r="A286" s="47" t="n">
        <v>5</v>
      </c>
      <c r="B286" s="47" t="n">
        <v>2</v>
      </c>
      <c r="C286" s="47" t="n">
        <v>3</v>
      </c>
      <c r="D286" s="102" t="s">
        <v>186</v>
      </c>
      <c r="E286" s="53" t="n">
        <v>610</v>
      </c>
      <c r="F286" s="53" t="s">
        <v>105</v>
      </c>
      <c r="G286" s="54" t="n">
        <v>13176.56</v>
      </c>
      <c r="H286" s="54" t="n">
        <v>18703.16</v>
      </c>
      <c r="I286" s="54" t="n">
        <v>19330</v>
      </c>
      <c r="J286" s="54" t="n">
        <v>27712.89</v>
      </c>
      <c r="K286" s="54" t="n">
        <f aca="false">4745+7424</f>
        <v>12169</v>
      </c>
      <c r="L286" s="54" t="n">
        <f aca="false">1160</f>
        <v>1160</v>
      </c>
      <c r="M286" s="54" t="n">
        <v>0</v>
      </c>
    </row>
    <row r="287" customFormat="false" ht="13.8" hidden="false" customHeight="false" outlineLevel="0" collapsed="false">
      <c r="A287" s="47" t="n">
        <v>5</v>
      </c>
      <c r="B287" s="47" t="n">
        <v>2</v>
      </c>
      <c r="C287" s="47" t="n">
        <v>3</v>
      </c>
      <c r="D287" s="102"/>
      <c r="E287" s="53" t="n">
        <v>620</v>
      </c>
      <c r="F287" s="53" t="s">
        <v>106</v>
      </c>
      <c r="G287" s="54" t="n">
        <v>4572.79</v>
      </c>
      <c r="H287" s="54" t="n">
        <v>6536.76</v>
      </c>
      <c r="I287" s="54" t="n">
        <v>6998</v>
      </c>
      <c r="J287" s="54" t="n">
        <v>9788.5</v>
      </c>
      <c r="K287" s="54" t="n">
        <f aca="false">1658+2600+2595</f>
        <v>6853</v>
      </c>
      <c r="L287" s="54" t="n">
        <f aca="false">405+163*4</f>
        <v>1057</v>
      </c>
      <c r="M287" s="54" t="n">
        <v>0</v>
      </c>
    </row>
    <row r="288" customFormat="false" ht="13.8" hidden="false" customHeight="false" outlineLevel="0" collapsed="false">
      <c r="A288" s="47" t="n">
        <v>5</v>
      </c>
      <c r="B288" s="47" t="n">
        <v>2</v>
      </c>
      <c r="C288" s="47" t="n">
        <v>3</v>
      </c>
      <c r="D288" s="102"/>
      <c r="E288" s="53" t="n">
        <v>630</v>
      </c>
      <c r="F288" s="53" t="s">
        <v>107</v>
      </c>
      <c r="G288" s="54" t="n">
        <v>0</v>
      </c>
      <c r="H288" s="54" t="n">
        <v>0</v>
      </c>
      <c r="I288" s="54" t="n">
        <v>0</v>
      </c>
      <c r="J288" s="54" t="n">
        <v>404.91</v>
      </c>
      <c r="K288" s="54" t="n">
        <v>0</v>
      </c>
      <c r="L288" s="54" t="n">
        <f aca="false">K288</f>
        <v>0</v>
      </c>
      <c r="M288" s="54" t="n">
        <f aca="false">L288</f>
        <v>0</v>
      </c>
    </row>
    <row r="289" customFormat="false" ht="13.8" hidden="false" customHeight="false" outlineLevel="0" collapsed="false">
      <c r="A289" s="47" t="n">
        <v>5</v>
      </c>
      <c r="B289" s="47" t="n">
        <v>2</v>
      </c>
      <c r="C289" s="47" t="n">
        <v>3</v>
      </c>
      <c r="D289" s="103" t="s">
        <v>8</v>
      </c>
      <c r="E289" s="104" t="s">
        <v>188</v>
      </c>
      <c r="F289" s="92" t="s">
        <v>189</v>
      </c>
      <c r="G289" s="93" t="n">
        <f aca="false">SUM(G286:G288)</f>
        <v>17749.35</v>
      </c>
      <c r="H289" s="93" t="n">
        <f aca="false">SUM(H286:H288)</f>
        <v>25239.92</v>
      </c>
      <c r="I289" s="93" t="n">
        <f aca="false">SUM(I286:I288)</f>
        <v>26328</v>
      </c>
      <c r="J289" s="93" t="n">
        <f aca="false">SUM(J286:J288)</f>
        <v>37906.3</v>
      </c>
      <c r="K289" s="93" t="n">
        <f aca="false">SUM(K286:K288)</f>
        <v>19022</v>
      </c>
      <c r="L289" s="93" t="n">
        <f aca="false">SUM(L286:L288)</f>
        <v>2217</v>
      </c>
      <c r="M289" s="93" t="n">
        <f aca="false">SUM(M286:M288)</f>
        <v>0</v>
      </c>
    </row>
    <row r="290" customFormat="false" ht="13.8" hidden="false" customHeight="false" outlineLevel="0" collapsed="false">
      <c r="A290" s="47" t="n">
        <v>5</v>
      </c>
      <c r="B290" s="47" t="n">
        <v>2</v>
      </c>
      <c r="C290" s="47" t="n">
        <v>3</v>
      </c>
      <c r="D290" s="102" t="s">
        <v>186</v>
      </c>
      <c r="E290" s="53" t="n">
        <v>610</v>
      </c>
      <c r="F290" s="53" t="s">
        <v>105</v>
      </c>
      <c r="G290" s="54" t="n">
        <v>11297.46</v>
      </c>
      <c r="H290" s="54" t="n">
        <v>7034.37</v>
      </c>
      <c r="I290" s="54" t="n">
        <v>6590</v>
      </c>
      <c r="J290" s="54" t="n">
        <v>14361.67</v>
      </c>
      <c r="K290" s="54" t="n">
        <f aca="false">1856+7440</f>
        <v>9296</v>
      </c>
      <c r="L290" s="54" t="n">
        <f aca="false">465*4</f>
        <v>1860</v>
      </c>
      <c r="M290" s="54" t="n">
        <v>0</v>
      </c>
    </row>
    <row r="291" customFormat="false" ht="13.8" hidden="false" customHeight="false" outlineLevel="0" collapsed="false">
      <c r="A291" s="47" t="n">
        <v>5</v>
      </c>
      <c r="B291" s="47" t="n">
        <v>2</v>
      </c>
      <c r="C291" s="47" t="n">
        <v>3</v>
      </c>
      <c r="D291" s="102"/>
      <c r="E291" s="53" t="n">
        <v>620</v>
      </c>
      <c r="F291" s="53" t="s">
        <v>106</v>
      </c>
      <c r="G291" s="54" t="n">
        <v>4209.94</v>
      </c>
      <c r="H291" s="54" t="n">
        <v>2496.76</v>
      </c>
      <c r="I291" s="54" t="n">
        <v>2061</v>
      </c>
      <c r="J291" s="54" t="n">
        <v>4903.17</v>
      </c>
      <c r="K291" s="54" t="n">
        <f aca="false">649</f>
        <v>649</v>
      </c>
      <c r="L291" s="54" t="n">
        <v>0</v>
      </c>
      <c r="M291" s="54" t="n">
        <v>0</v>
      </c>
    </row>
    <row r="292" customFormat="false" ht="13.8" hidden="false" customHeight="false" outlineLevel="0" collapsed="false">
      <c r="A292" s="47" t="n">
        <v>5</v>
      </c>
      <c r="B292" s="47" t="n">
        <v>2</v>
      </c>
      <c r="C292" s="47" t="n">
        <v>3</v>
      </c>
      <c r="D292" s="102"/>
      <c r="E292" s="53" t="n">
        <v>630</v>
      </c>
      <c r="F292" s="53" t="s">
        <v>107</v>
      </c>
      <c r="G292" s="54" t="n">
        <v>2082.57</v>
      </c>
      <c r="H292" s="54" t="n">
        <v>2845.57</v>
      </c>
      <c r="I292" s="54" t="n">
        <v>2994</v>
      </c>
      <c r="J292" s="54" t="n">
        <v>5336.29</v>
      </c>
      <c r="K292" s="54" t="n">
        <v>2450</v>
      </c>
      <c r="L292" s="54" t="n">
        <v>540</v>
      </c>
      <c r="M292" s="54" t="n">
        <v>0</v>
      </c>
    </row>
    <row r="293" customFormat="false" ht="13.8" hidden="false" customHeight="false" outlineLevel="0" collapsed="false">
      <c r="A293" s="47" t="n">
        <v>5</v>
      </c>
      <c r="B293" s="47" t="n">
        <v>2</v>
      </c>
      <c r="C293" s="47" t="n">
        <v>3</v>
      </c>
      <c r="D293" s="102"/>
      <c r="E293" s="53" t="n">
        <v>640</v>
      </c>
      <c r="F293" s="53" t="s">
        <v>108</v>
      </c>
      <c r="G293" s="54" t="n">
        <v>88.99</v>
      </c>
      <c r="H293" s="54" t="n">
        <v>0</v>
      </c>
      <c r="I293" s="54" t="n">
        <v>0</v>
      </c>
      <c r="J293" s="54" t="n">
        <v>136.78</v>
      </c>
      <c r="K293" s="54" t="n">
        <v>0</v>
      </c>
      <c r="L293" s="54" t="n">
        <v>0</v>
      </c>
      <c r="M293" s="54" t="n">
        <v>0</v>
      </c>
    </row>
    <row r="294" customFormat="false" ht="13.8" hidden="false" customHeight="false" outlineLevel="0" collapsed="false">
      <c r="A294" s="47" t="n">
        <v>5</v>
      </c>
      <c r="B294" s="47" t="n">
        <v>2</v>
      </c>
      <c r="C294" s="47" t="n">
        <v>3</v>
      </c>
      <c r="D294" s="103" t="s">
        <v>8</v>
      </c>
      <c r="E294" s="92" t="n">
        <v>41</v>
      </c>
      <c r="F294" s="92" t="s">
        <v>10</v>
      </c>
      <c r="G294" s="93" t="n">
        <f aca="false">SUM(G290:G293)</f>
        <v>17678.96</v>
      </c>
      <c r="H294" s="93" t="n">
        <f aca="false">SUM(H290:H293)</f>
        <v>12376.7</v>
      </c>
      <c r="I294" s="93" t="n">
        <f aca="false">SUM(I290:I293)</f>
        <v>11645</v>
      </c>
      <c r="J294" s="93" t="n">
        <f aca="false">SUM(J290:J293)</f>
        <v>24737.91</v>
      </c>
      <c r="K294" s="93" t="n">
        <f aca="false">SUM(K290:K293)</f>
        <v>12395</v>
      </c>
      <c r="L294" s="93" t="n">
        <f aca="false">SUM(L290:L293)</f>
        <v>2400</v>
      </c>
      <c r="M294" s="93" t="n">
        <f aca="false">SUM(M290:M293)</f>
        <v>0</v>
      </c>
    </row>
    <row r="295" customFormat="false" ht="13.8" hidden="false" customHeight="false" outlineLevel="0" collapsed="false">
      <c r="D295" s="57"/>
      <c r="E295" s="58"/>
      <c r="F295" s="55" t="s">
        <v>18</v>
      </c>
      <c r="G295" s="56" t="n">
        <f aca="false">G289+G294</f>
        <v>35428.31</v>
      </c>
      <c r="H295" s="56" t="n">
        <f aca="false">H289+H294</f>
        <v>37616.62</v>
      </c>
      <c r="I295" s="56" t="n">
        <f aca="false">I289+I294</f>
        <v>37973</v>
      </c>
      <c r="J295" s="56" t="n">
        <f aca="false">J289+J294</f>
        <v>62644.21</v>
      </c>
      <c r="K295" s="56" t="n">
        <f aca="false">K289+K294</f>
        <v>31417</v>
      </c>
      <c r="L295" s="56" t="n">
        <f aca="false">L289+L294</f>
        <v>4617</v>
      </c>
      <c r="M295" s="56" t="n">
        <f aca="false">M289+M294</f>
        <v>0</v>
      </c>
    </row>
    <row r="297" customFormat="false" ht="13.8" hidden="false" customHeight="false" outlineLevel="0" collapsed="false">
      <c r="D297" s="59" t="s">
        <v>190</v>
      </c>
      <c r="E297" s="59"/>
      <c r="F297" s="59"/>
      <c r="G297" s="59"/>
      <c r="H297" s="59"/>
      <c r="I297" s="59"/>
      <c r="J297" s="59"/>
      <c r="K297" s="59"/>
      <c r="L297" s="59"/>
      <c r="M297" s="59"/>
    </row>
    <row r="298" customFormat="false" ht="14.45" hidden="false" customHeight="false" outlineLevel="0" collapsed="false">
      <c r="D298" s="50"/>
      <c r="E298" s="50"/>
      <c r="F298" s="50"/>
      <c r="G298" s="51" t="s">
        <v>1</v>
      </c>
      <c r="H298" s="51" t="s">
        <v>2</v>
      </c>
      <c r="I298" s="51" t="s">
        <v>3</v>
      </c>
      <c r="J298" s="51" t="s">
        <v>4</v>
      </c>
      <c r="K298" s="51" t="s">
        <v>5</v>
      </c>
      <c r="L298" s="51" t="s">
        <v>6</v>
      </c>
      <c r="M298" s="51" t="s">
        <v>7</v>
      </c>
    </row>
    <row r="299" customFormat="false" ht="13.8" hidden="false" customHeight="false" outlineLevel="0" collapsed="false">
      <c r="A299" s="47" t="n">
        <v>6</v>
      </c>
      <c r="D299" s="60" t="s">
        <v>8</v>
      </c>
      <c r="E299" s="61" t="n">
        <v>41</v>
      </c>
      <c r="F299" s="61" t="s">
        <v>10</v>
      </c>
      <c r="G299" s="62" t="n">
        <f aca="false">G305+G328+G362</f>
        <v>69040.48</v>
      </c>
      <c r="H299" s="62" t="n">
        <f aca="false">H305+H328+H362</f>
        <v>50038.47</v>
      </c>
      <c r="I299" s="62" t="n">
        <f aca="false">I305+I328+I362</f>
        <v>44400</v>
      </c>
      <c r="J299" s="62" t="n">
        <f aca="false">J305+J328+J362</f>
        <v>34403.53</v>
      </c>
      <c r="K299" s="62" t="n">
        <f aca="false">K305+K328+K362</f>
        <v>45190</v>
      </c>
      <c r="L299" s="62" t="n">
        <f aca="false">L305+L328+L362</f>
        <v>34730</v>
      </c>
      <c r="M299" s="62" t="n">
        <f aca="false">M305+M328+M362</f>
        <v>34730</v>
      </c>
    </row>
    <row r="300" customFormat="false" ht="13.8" hidden="false" customHeight="false" outlineLevel="0" collapsed="false">
      <c r="D300" s="57"/>
      <c r="E300" s="58"/>
      <c r="F300" s="63" t="s">
        <v>18</v>
      </c>
      <c r="G300" s="64" t="n">
        <f aca="false">SUM(G299:G299)</f>
        <v>69040.48</v>
      </c>
      <c r="H300" s="64" t="n">
        <f aca="false">SUM(H299:H299)</f>
        <v>50038.47</v>
      </c>
      <c r="I300" s="64" t="n">
        <f aca="false">SUM(I299:I299)</f>
        <v>44400</v>
      </c>
      <c r="J300" s="64" t="n">
        <f aca="false">SUM(J299:J299)</f>
        <v>34403.53</v>
      </c>
      <c r="K300" s="64" t="n">
        <f aca="false">SUM(K299:K299)</f>
        <v>45190</v>
      </c>
      <c r="L300" s="64" t="n">
        <f aca="false">SUM(L299:L299)</f>
        <v>34730</v>
      </c>
      <c r="M300" s="64" t="n">
        <f aca="false">SUM(M299:M299)</f>
        <v>34730</v>
      </c>
    </row>
    <row r="302" customFormat="false" ht="13.8" hidden="false" customHeight="false" outlineLevel="0" collapsed="false">
      <c r="D302" s="65" t="s">
        <v>191</v>
      </c>
      <c r="E302" s="65"/>
      <c r="F302" s="65"/>
      <c r="G302" s="65"/>
      <c r="H302" s="65"/>
      <c r="I302" s="65"/>
      <c r="J302" s="65"/>
      <c r="K302" s="65"/>
      <c r="L302" s="65"/>
      <c r="M302" s="65"/>
    </row>
    <row r="303" customFormat="false" ht="14.45" hidden="false" customHeight="false" outlineLevel="0" collapsed="false">
      <c r="D303" s="101"/>
      <c r="E303" s="101"/>
      <c r="F303" s="101"/>
      <c r="G303" s="51" t="s">
        <v>1</v>
      </c>
      <c r="H303" s="51" t="s">
        <v>2</v>
      </c>
      <c r="I303" s="51" t="s">
        <v>3</v>
      </c>
      <c r="J303" s="51" t="s">
        <v>4</v>
      </c>
      <c r="K303" s="51" t="s">
        <v>5</v>
      </c>
      <c r="L303" s="51" t="s">
        <v>6</v>
      </c>
      <c r="M303" s="51" t="s">
        <v>7</v>
      </c>
    </row>
    <row r="304" customFormat="false" ht="13.8" hidden="false" customHeight="false" outlineLevel="0" collapsed="false">
      <c r="A304" s="47" t="n">
        <v>6</v>
      </c>
      <c r="B304" s="47" t="n">
        <v>1</v>
      </c>
      <c r="D304" s="66" t="s">
        <v>8</v>
      </c>
      <c r="E304" s="53" t="n">
        <v>41</v>
      </c>
      <c r="F304" s="53" t="s">
        <v>10</v>
      </c>
      <c r="G304" s="54" t="n">
        <f aca="false">G313+G318</f>
        <v>23331.76</v>
      </c>
      <c r="H304" s="54" t="n">
        <f aca="false">H313+H318</f>
        <v>23164.29</v>
      </c>
      <c r="I304" s="54" t="n">
        <f aca="false">I313+I318</f>
        <v>11000</v>
      </c>
      <c r="J304" s="54" t="n">
        <f aca="false">J313+J318</f>
        <v>10380.96</v>
      </c>
      <c r="K304" s="54" t="n">
        <f aca="false">K313+K318</f>
        <v>8759</v>
      </c>
      <c r="L304" s="54" t="n">
        <f aca="false">L313+L318</f>
        <v>10309</v>
      </c>
      <c r="M304" s="54" t="n">
        <f aca="false">M313+M318</f>
        <v>10309</v>
      </c>
    </row>
    <row r="305" customFormat="false" ht="13.8" hidden="false" customHeight="false" outlineLevel="0" collapsed="false">
      <c r="A305" s="47" t="n">
        <v>6</v>
      </c>
      <c r="B305" s="47" t="n">
        <v>1</v>
      </c>
      <c r="D305" s="57"/>
      <c r="E305" s="58"/>
      <c r="F305" s="55" t="s">
        <v>18</v>
      </c>
      <c r="G305" s="56" t="n">
        <f aca="false">SUM(G304:G304)</f>
        <v>23331.76</v>
      </c>
      <c r="H305" s="56" t="n">
        <f aca="false">SUM(H304:H304)</f>
        <v>23164.29</v>
      </c>
      <c r="I305" s="56" t="n">
        <f aca="false">SUM(I304:I304)</f>
        <v>11000</v>
      </c>
      <c r="J305" s="56" t="n">
        <f aca="false">SUM(J304:J304)</f>
        <v>10380.96</v>
      </c>
      <c r="K305" s="56" t="n">
        <f aca="false">SUM(K304:K304)</f>
        <v>8759</v>
      </c>
      <c r="L305" s="56" t="n">
        <f aca="false">SUM(L304:L304)</f>
        <v>10309</v>
      </c>
      <c r="M305" s="56" t="n">
        <f aca="false">SUM(M304:M304)</f>
        <v>10309</v>
      </c>
    </row>
    <row r="307" customFormat="false" ht="13.8" hidden="false" customHeight="false" outlineLevel="0" collapsed="false">
      <c r="D307" s="67" t="s">
        <v>192</v>
      </c>
      <c r="E307" s="67"/>
      <c r="F307" s="67"/>
      <c r="G307" s="67"/>
      <c r="H307" s="67"/>
      <c r="I307" s="67"/>
      <c r="J307" s="67"/>
      <c r="K307" s="67"/>
      <c r="L307" s="67"/>
      <c r="M307" s="67"/>
    </row>
    <row r="308" customFormat="false" ht="14.45" hidden="false" customHeight="false" outlineLevel="0" collapsed="false">
      <c r="D308" s="51" t="s">
        <v>20</v>
      </c>
      <c r="E308" s="51" t="s">
        <v>21</v>
      </c>
      <c r="F308" s="51" t="s">
        <v>22</v>
      </c>
      <c r="G308" s="51" t="s">
        <v>1</v>
      </c>
      <c r="H308" s="51" t="s">
        <v>2</v>
      </c>
      <c r="I308" s="51" t="s">
        <v>3</v>
      </c>
      <c r="J308" s="51" t="s">
        <v>4</v>
      </c>
      <c r="K308" s="51" t="s">
        <v>5</v>
      </c>
      <c r="L308" s="51" t="s">
        <v>6</v>
      </c>
      <c r="M308" s="51" t="s">
        <v>7</v>
      </c>
    </row>
    <row r="309" customFormat="false" ht="13.8" hidden="false" customHeight="false" outlineLevel="0" collapsed="false">
      <c r="A309" s="47" t="n">
        <v>6</v>
      </c>
      <c r="B309" s="47" t="n">
        <v>1</v>
      </c>
      <c r="C309" s="47" t="n">
        <v>1</v>
      </c>
      <c r="D309" s="68" t="s">
        <v>193</v>
      </c>
      <c r="E309" s="53" t="n">
        <v>610</v>
      </c>
      <c r="F309" s="53" t="s">
        <v>105</v>
      </c>
      <c r="G309" s="54" t="n">
        <v>7700.41</v>
      </c>
      <c r="H309" s="54" t="n">
        <v>2414.62</v>
      </c>
      <c r="I309" s="54" t="n">
        <v>0</v>
      </c>
      <c r="J309" s="54" t="n">
        <v>0</v>
      </c>
      <c r="K309" s="54" t="n">
        <v>0</v>
      </c>
      <c r="L309" s="54" t="n">
        <f aca="false">I309</f>
        <v>0</v>
      </c>
      <c r="M309" s="54" t="n">
        <f aca="false">L309</f>
        <v>0</v>
      </c>
    </row>
    <row r="310" customFormat="false" ht="13.8" hidden="false" customHeight="false" outlineLevel="0" collapsed="false">
      <c r="A310" s="47" t="n">
        <v>6</v>
      </c>
      <c r="B310" s="47" t="n">
        <v>1</v>
      </c>
      <c r="C310" s="47" t="n">
        <v>1</v>
      </c>
      <c r="D310" s="68"/>
      <c r="E310" s="53" t="n">
        <v>620</v>
      </c>
      <c r="F310" s="53" t="s">
        <v>106</v>
      </c>
      <c r="G310" s="54" t="n">
        <v>3208.26</v>
      </c>
      <c r="H310" s="54" t="n">
        <v>1550.51</v>
      </c>
      <c r="I310" s="54" t="n">
        <v>0</v>
      </c>
      <c r="J310" s="54" t="n">
        <v>108.36</v>
      </c>
      <c r="K310" s="54" t="n">
        <v>0</v>
      </c>
      <c r="L310" s="54" t="n">
        <f aca="false">I310</f>
        <v>0</v>
      </c>
      <c r="M310" s="54" t="n">
        <f aca="false">L310</f>
        <v>0</v>
      </c>
    </row>
    <row r="311" customFormat="false" ht="13.8" hidden="false" customHeight="false" outlineLevel="0" collapsed="false">
      <c r="A311" s="47" t="n">
        <v>6</v>
      </c>
      <c r="B311" s="47" t="n">
        <v>1</v>
      </c>
      <c r="C311" s="47" t="n">
        <v>1</v>
      </c>
      <c r="D311" s="68"/>
      <c r="E311" s="53" t="n">
        <v>630</v>
      </c>
      <c r="F311" s="53" t="s">
        <v>107</v>
      </c>
      <c r="G311" s="54" t="n">
        <v>9555.19</v>
      </c>
      <c r="H311" s="54" t="n">
        <v>14318.22</v>
      </c>
      <c r="I311" s="54" t="n">
        <f aca="false">1300+2500</f>
        <v>3800</v>
      </c>
      <c r="J311" s="54" t="n">
        <v>4964.81</v>
      </c>
      <c r="K311" s="54" t="n">
        <f aca="false">3800-1505+814</f>
        <v>3109</v>
      </c>
      <c r="L311" s="54" t="n">
        <f aca="false">K311</f>
        <v>3109</v>
      </c>
      <c r="M311" s="54" t="n">
        <f aca="false">L311</f>
        <v>3109</v>
      </c>
    </row>
    <row r="312" customFormat="false" ht="13.8" hidden="false" customHeight="false" outlineLevel="0" collapsed="false">
      <c r="A312" s="47" t="n">
        <v>6</v>
      </c>
      <c r="B312" s="47" t="n">
        <v>1</v>
      </c>
      <c r="C312" s="47" t="n">
        <v>1</v>
      </c>
      <c r="D312" s="68"/>
      <c r="E312" s="53" t="n">
        <v>640</v>
      </c>
      <c r="F312" s="53" t="s">
        <v>108</v>
      </c>
      <c r="G312" s="54" t="n">
        <v>0</v>
      </c>
      <c r="H312" s="54" t="n">
        <v>1421.96</v>
      </c>
      <c r="I312" s="54" t="n">
        <v>4200</v>
      </c>
      <c r="J312" s="54" t="n">
        <v>3117.79</v>
      </c>
      <c r="K312" s="54" t="n">
        <v>4200</v>
      </c>
      <c r="L312" s="54" t="n">
        <f aca="false">K312</f>
        <v>4200</v>
      </c>
      <c r="M312" s="54" t="n">
        <f aca="false">L312</f>
        <v>4200</v>
      </c>
    </row>
    <row r="313" customFormat="false" ht="13.8" hidden="false" customHeight="false" outlineLevel="0" collapsed="false">
      <c r="A313" s="47" t="n">
        <v>6</v>
      </c>
      <c r="B313" s="47" t="n">
        <v>1</v>
      </c>
      <c r="C313" s="47" t="n">
        <v>1</v>
      </c>
      <c r="D313" s="70" t="s">
        <v>8</v>
      </c>
      <c r="E313" s="55" t="n">
        <v>41</v>
      </c>
      <c r="F313" s="55" t="s">
        <v>10</v>
      </c>
      <c r="G313" s="56" t="n">
        <f aca="false">SUM(G309:G312)</f>
        <v>20463.86</v>
      </c>
      <c r="H313" s="56" t="n">
        <f aca="false">SUM(H309:H312)</f>
        <v>19705.31</v>
      </c>
      <c r="I313" s="56" t="n">
        <f aca="false">SUM(I309:I312)</f>
        <v>8000</v>
      </c>
      <c r="J313" s="56" t="n">
        <f aca="false">SUM(J309:J312)</f>
        <v>8190.96</v>
      </c>
      <c r="K313" s="56" t="n">
        <f aca="false">SUM(K309:K312)</f>
        <v>7309</v>
      </c>
      <c r="L313" s="56" t="n">
        <f aca="false">SUM(L309:L312)</f>
        <v>7309</v>
      </c>
      <c r="M313" s="56" t="n">
        <f aca="false">SUM(M309:M312)</f>
        <v>7309</v>
      </c>
    </row>
    <row r="315" customFormat="false" ht="13.8" hidden="false" customHeight="false" outlineLevel="0" collapsed="false">
      <c r="D315" s="67" t="s">
        <v>194</v>
      </c>
      <c r="E315" s="67"/>
      <c r="F315" s="67"/>
      <c r="G315" s="67"/>
      <c r="H315" s="67"/>
      <c r="I315" s="67"/>
      <c r="J315" s="67"/>
      <c r="K315" s="67"/>
      <c r="L315" s="67"/>
      <c r="M315" s="67"/>
    </row>
    <row r="316" customFormat="false" ht="14.45" hidden="false" customHeight="false" outlineLevel="0" collapsed="false">
      <c r="D316" s="51" t="s">
        <v>20</v>
      </c>
      <c r="E316" s="51" t="s">
        <v>21</v>
      </c>
      <c r="F316" s="51" t="s">
        <v>22</v>
      </c>
      <c r="G316" s="51" t="s">
        <v>1</v>
      </c>
      <c r="H316" s="51" t="s">
        <v>2</v>
      </c>
      <c r="I316" s="51" t="s">
        <v>3</v>
      </c>
      <c r="J316" s="51" t="s">
        <v>4</v>
      </c>
      <c r="K316" s="51" t="s">
        <v>5</v>
      </c>
      <c r="L316" s="51" t="s">
        <v>6</v>
      </c>
      <c r="M316" s="51" t="s">
        <v>7</v>
      </c>
    </row>
    <row r="317" customFormat="false" ht="13.8" hidden="false" customHeight="false" outlineLevel="0" collapsed="false">
      <c r="A317" s="47" t="n">
        <v>6</v>
      </c>
      <c r="B317" s="47" t="n">
        <v>1</v>
      </c>
      <c r="C317" s="47" t="n">
        <v>2</v>
      </c>
      <c r="D317" s="68" t="s">
        <v>193</v>
      </c>
      <c r="E317" s="53" t="n">
        <v>640</v>
      </c>
      <c r="F317" s="53" t="s">
        <v>108</v>
      </c>
      <c r="G317" s="54" t="n">
        <v>2867.9</v>
      </c>
      <c r="H317" s="54" t="n">
        <v>3458.98</v>
      </c>
      <c r="I317" s="54" t="n">
        <v>3000</v>
      </c>
      <c r="J317" s="54" t="n">
        <v>2190</v>
      </c>
      <c r="K317" s="54" t="n">
        <v>1450</v>
      </c>
      <c r="L317" s="54" t="n">
        <v>3000</v>
      </c>
      <c r="M317" s="54" t="n">
        <f aca="false">L317</f>
        <v>3000</v>
      </c>
    </row>
    <row r="318" customFormat="false" ht="13.8" hidden="false" customHeight="false" outlineLevel="0" collapsed="false">
      <c r="A318" s="47" t="n">
        <v>6</v>
      </c>
      <c r="B318" s="47" t="n">
        <v>1</v>
      </c>
      <c r="C318" s="47" t="n">
        <v>2</v>
      </c>
      <c r="D318" s="70" t="s">
        <v>8</v>
      </c>
      <c r="E318" s="55" t="n">
        <v>41</v>
      </c>
      <c r="F318" s="55" t="s">
        <v>10</v>
      </c>
      <c r="G318" s="56" t="n">
        <f aca="false">SUM(G317:G317)</f>
        <v>2867.9</v>
      </c>
      <c r="H318" s="56" t="n">
        <f aca="false">SUM(H317:H317)</f>
        <v>3458.98</v>
      </c>
      <c r="I318" s="56" t="n">
        <f aca="false">SUM(I317:I317)</f>
        <v>3000</v>
      </c>
      <c r="J318" s="56" t="n">
        <f aca="false">SUM(J317:J317)</f>
        <v>2190</v>
      </c>
      <c r="K318" s="56" t="n">
        <f aca="false">SUM(K317:K317)</f>
        <v>1450</v>
      </c>
      <c r="L318" s="56" t="n">
        <f aca="false">SUM(L317:L317)</f>
        <v>3000</v>
      </c>
      <c r="M318" s="56" t="n">
        <f aca="false">SUM(M317:M317)</f>
        <v>3000</v>
      </c>
    </row>
    <row r="320" customFormat="false" ht="13.8" hidden="false" customHeight="false" outlineLevel="0" collapsed="false">
      <c r="E320" s="79" t="s">
        <v>43</v>
      </c>
      <c r="F320" s="57" t="s">
        <v>195</v>
      </c>
      <c r="G320" s="80" t="n">
        <v>2059.9</v>
      </c>
      <c r="H320" s="80" t="n">
        <v>1558.98</v>
      </c>
      <c r="I320" s="80" t="n">
        <v>1100</v>
      </c>
      <c r="J320" s="80" t="n">
        <v>1100</v>
      </c>
      <c r="K320" s="80" t="n">
        <v>1000</v>
      </c>
      <c r="L320" s="80"/>
      <c r="M320" s="81"/>
    </row>
    <row r="321" customFormat="false" ht="13.8" hidden="false" customHeight="false" outlineLevel="0" collapsed="false">
      <c r="E321" s="82"/>
      <c r="F321" s="95" t="s">
        <v>196</v>
      </c>
      <c r="G321" s="83" t="n">
        <v>808</v>
      </c>
      <c r="H321" s="83" t="n">
        <v>900</v>
      </c>
      <c r="I321" s="83" t="n">
        <v>450</v>
      </c>
      <c r="J321" s="83" t="n">
        <v>450</v>
      </c>
      <c r="K321" s="83" t="n">
        <v>450</v>
      </c>
      <c r="L321" s="83"/>
      <c r="M321" s="84"/>
    </row>
    <row r="322" customFormat="false" ht="13.8" hidden="false" customHeight="false" outlineLevel="0" collapsed="false">
      <c r="E322" s="82"/>
      <c r="F322" s="95" t="s">
        <v>197</v>
      </c>
      <c r="G322" s="83"/>
      <c r="H322" s="83" t="n">
        <v>1000</v>
      </c>
      <c r="I322" s="83" t="n">
        <v>750</v>
      </c>
      <c r="J322" s="83" t="n">
        <v>640</v>
      </c>
      <c r="K322" s="83"/>
      <c r="L322" s="83"/>
      <c r="M322" s="84"/>
    </row>
    <row r="323" customFormat="false" ht="13.8" hidden="false" customHeight="false" outlineLevel="0" collapsed="false">
      <c r="E323" s="87"/>
      <c r="F323" s="88" t="s">
        <v>198</v>
      </c>
      <c r="G323" s="89"/>
      <c r="H323" s="89"/>
      <c r="I323" s="89" t="n">
        <v>700</v>
      </c>
      <c r="J323" s="89"/>
      <c r="K323" s="89"/>
      <c r="L323" s="89" t="n">
        <v>3000</v>
      </c>
      <c r="M323" s="90" t="n">
        <v>3000</v>
      </c>
    </row>
    <row r="325" customFormat="false" ht="13.8" hidden="false" customHeight="false" outlineLevel="0" collapsed="false">
      <c r="D325" s="65" t="s">
        <v>199</v>
      </c>
      <c r="E325" s="65"/>
      <c r="F325" s="65"/>
      <c r="G325" s="65"/>
      <c r="H325" s="65"/>
      <c r="I325" s="65"/>
      <c r="J325" s="65"/>
      <c r="K325" s="65"/>
      <c r="L325" s="65"/>
      <c r="M325" s="65"/>
    </row>
    <row r="326" customFormat="false" ht="14.45" hidden="false" customHeight="false" outlineLevel="0" collapsed="false">
      <c r="D326" s="101"/>
      <c r="E326" s="101"/>
      <c r="F326" s="101"/>
      <c r="G326" s="51" t="s">
        <v>1</v>
      </c>
      <c r="H326" s="51" t="s">
        <v>2</v>
      </c>
      <c r="I326" s="51" t="s">
        <v>3</v>
      </c>
      <c r="J326" s="51" t="s">
        <v>4</v>
      </c>
      <c r="K326" s="51" t="s">
        <v>5</v>
      </c>
      <c r="L326" s="51" t="s">
        <v>6</v>
      </c>
      <c r="M326" s="51" t="s">
        <v>7</v>
      </c>
    </row>
    <row r="327" customFormat="false" ht="13.8" hidden="false" customHeight="false" outlineLevel="0" collapsed="false">
      <c r="A327" s="47" t="n">
        <v>6</v>
      </c>
      <c r="B327" s="47" t="n">
        <v>2</v>
      </c>
      <c r="D327" s="105" t="s">
        <v>8</v>
      </c>
      <c r="E327" s="106" t="n">
        <v>41</v>
      </c>
      <c r="F327" s="106" t="s">
        <v>10</v>
      </c>
      <c r="G327" s="54" t="n">
        <f aca="false">G334+G345+G357</f>
        <v>37144</v>
      </c>
      <c r="H327" s="54" t="n">
        <f aca="false">H334+H345+H357</f>
        <v>16390.24</v>
      </c>
      <c r="I327" s="54" t="n">
        <f aca="false">I334+I345+I357</f>
        <v>24500</v>
      </c>
      <c r="J327" s="54" t="n">
        <f aca="false">J334+J345+J357</f>
        <v>15189.14</v>
      </c>
      <c r="K327" s="54" t="n">
        <f aca="false">K334+K345+K357</f>
        <v>25856</v>
      </c>
      <c r="L327" s="54" t="n">
        <f aca="false">L334+L345+L357</f>
        <v>14856</v>
      </c>
      <c r="M327" s="54" t="n">
        <f aca="false">M334+M345+M357</f>
        <v>14856</v>
      </c>
    </row>
    <row r="328" customFormat="false" ht="13.8" hidden="false" customHeight="false" outlineLevel="0" collapsed="false">
      <c r="A328" s="47" t="n">
        <v>6</v>
      </c>
      <c r="B328" s="47" t="n">
        <v>2</v>
      </c>
      <c r="D328" s="57"/>
      <c r="E328" s="58"/>
      <c r="F328" s="55" t="s">
        <v>18</v>
      </c>
      <c r="G328" s="56" t="n">
        <f aca="false">SUM(G327:G327)</f>
        <v>37144</v>
      </c>
      <c r="H328" s="56" t="n">
        <f aca="false">SUM(H327:H327)</f>
        <v>16390.24</v>
      </c>
      <c r="I328" s="56" t="n">
        <f aca="false">SUM(I327:I327)</f>
        <v>24500</v>
      </c>
      <c r="J328" s="56" t="n">
        <f aca="false">SUM(J327:J327)</f>
        <v>15189.14</v>
      </c>
      <c r="K328" s="56" t="n">
        <f aca="false">SUM(K327:K327)</f>
        <v>25856</v>
      </c>
      <c r="L328" s="56" t="n">
        <f aca="false">SUM(L327:L327)</f>
        <v>14856</v>
      </c>
      <c r="M328" s="56" t="n">
        <f aca="false">SUM(M327:M327)</f>
        <v>14856</v>
      </c>
    </row>
    <row r="330" customFormat="false" ht="13.8" hidden="false" customHeight="false" outlineLevel="0" collapsed="false">
      <c r="D330" s="67" t="s">
        <v>200</v>
      </c>
      <c r="E330" s="67"/>
      <c r="F330" s="67"/>
      <c r="G330" s="67"/>
      <c r="H330" s="67"/>
      <c r="I330" s="67"/>
      <c r="J330" s="67"/>
      <c r="K330" s="67"/>
      <c r="L330" s="67"/>
      <c r="M330" s="67"/>
    </row>
    <row r="331" customFormat="false" ht="14.45" hidden="false" customHeight="false" outlineLevel="0" collapsed="false">
      <c r="D331" s="51" t="s">
        <v>20</v>
      </c>
      <c r="E331" s="51" t="s">
        <v>21</v>
      </c>
      <c r="F331" s="51" t="s">
        <v>22</v>
      </c>
      <c r="G331" s="51" t="s">
        <v>1</v>
      </c>
      <c r="H331" s="51" t="s">
        <v>2</v>
      </c>
      <c r="I331" s="51" t="s">
        <v>3</v>
      </c>
      <c r="J331" s="51" t="s">
        <v>4</v>
      </c>
      <c r="K331" s="51" t="s">
        <v>5</v>
      </c>
      <c r="L331" s="51" t="s">
        <v>6</v>
      </c>
      <c r="M331" s="51" t="s">
        <v>7</v>
      </c>
    </row>
    <row r="332" customFormat="false" ht="13.8" hidden="false" customHeight="false" outlineLevel="0" collapsed="false">
      <c r="A332" s="47" t="n">
        <v>6</v>
      </c>
      <c r="B332" s="47" t="n">
        <v>2</v>
      </c>
      <c r="C332" s="47" t="n">
        <v>1</v>
      </c>
      <c r="D332" s="68" t="s">
        <v>201</v>
      </c>
      <c r="E332" s="53" t="n">
        <v>620</v>
      </c>
      <c r="F332" s="53" t="s">
        <v>106</v>
      </c>
      <c r="G332" s="54" t="n">
        <v>896.55</v>
      </c>
      <c r="H332" s="54" t="n">
        <v>600.88</v>
      </c>
      <c r="I332" s="54" t="n">
        <v>452</v>
      </c>
      <c r="J332" s="54" t="n">
        <v>452.64</v>
      </c>
      <c r="K332" s="54" t="n">
        <v>316</v>
      </c>
      <c r="L332" s="54" t="n">
        <f aca="false">K332</f>
        <v>316</v>
      </c>
      <c r="M332" s="54" t="n">
        <f aca="false">L332</f>
        <v>316</v>
      </c>
    </row>
    <row r="333" customFormat="false" ht="13.8" hidden="false" customHeight="false" outlineLevel="0" collapsed="false">
      <c r="A333" s="47" t="n">
        <v>6</v>
      </c>
      <c r="B333" s="47" t="n">
        <v>2</v>
      </c>
      <c r="C333" s="47" t="n">
        <v>1</v>
      </c>
      <c r="D333" s="68"/>
      <c r="E333" s="53" t="n">
        <v>630</v>
      </c>
      <c r="F333" s="53" t="s">
        <v>107</v>
      </c>
      <c r="G333" s="54" t="n">
        <v>11438.25</v>
      </c>
      <c r="H333" s="54" t="n">
        <v>8012.75</v>
      </c>
      <c r="I333" s="54" t="n">
        <v>7848</v>
      </c>
      <c r="J333" s="54" t="n">
        <v>5628.05</v>
      </c>
      <c r="K333" s="69" t="n">
        <f aca="false">5040-1099-1</f>
        <v>3940</v>
      </c>
      <c r="L333" s="54" t="n">
        <f aca="false">K333</f>
        <v>3940</v>
      </c>
      <c r="M333" s="54" t="n">
        <f aca="false">L333</f>
        <v>3940</v>
      </c>
    </row>
    <row r="334" customFormat="false" ht="13.8" hidden="false" customHeight="false" outlineLevel="0" collapsed="false">
      <c r="A334" s="47" t="n">
        <v>6</v>
      </c>
      <c r="B334" s="47" t="n">
        <v>2</v>
      </c>
      <c r="C334" s="47" t="n">
        <v>1</v>
      </c>
      <c r="D334" s="70" t="s">
        <v>8</v>
      </c>
      <c r="E334" s="55" t="n">
        <v>41</v>
      </c>
      <c r="F334" s="55" t="s">
        <v>10</v>
      </c>
      <c r="G334" s="56" t="n">
        <f aca="false">SUM(G332:G333)</f>
        <v>12334.8</v>
      </c>
      <c r="H334" s="56" t="n">
        <f aca="false">SUM(H332:H333)</f>
        <v>8613.63</v>
      </c>
      <c r="I334" s="56" t="n">
        <f aca="false">SUM(I332:I333)</f>
        <v>8300</v>
      </c>
      <c r="J334" s="56" t="n">
        <f aca="false">SUM(J332:J333)</f>
        <v>6080.69</v>
      </c>
      <c r="K334" s="56" t="n">
        <f aca="false">SUM(K332:K333)</f>
        <v>4256</v>
      </c>
      <c r="L334" s="56" t="n">
        <f aca="false">SUM(L332:L333)</f>
        <v>4256</v>
      </c>
      <c r="M334" s="56" t="n">
        <f aca="false">SUM(M332:M333)</f>
        <v>4256</v>
      </c>
    </row>
    <row r="336" customFormat="false" ht="13.8" hidden="false" customHeight="false" outlineLevel="0" collapsed="false">
      <c r="E336" s="79" t="s">
        <v>43</v>
      </c>
      <c r="F336" s="57" t="s">
        <v>123</v>
      </c>
      <c r="G336" s="80" t="n">
        <v>1818.85</v>
      </c>
      <c r="H336" s="80" t="n">
        <v>1210</v>
      </c>
      <c r="I336" s="80" t="n">
        <v>1200</v>
      </c>
      <c r="J336" s="80" t="n">
        <v>869</v>
      </c>
      <c r="K336" s="80" t="n">
        <v>869</v>
      </c>
      <c r="L336" s="80" t="n">
        <f aca="false">K336</f>
        <v>869</v>
      </c>
      <c r="M336" s="81" t="n">
        <f aca="false">L336</f>
        <v>869</v>
      </c>
    </row>
    <row r="337" customFormat="false" ht="13.8" hidden="false" customHeight="false" outlineLevel="0" collapsed="false">
      <c r="E337" s="82"/>
      <c r="F337" s="95" t="s">
        <v>124</v>
      </c>
      <c r="G337" s="83" t="n">
        <v>2280.16</v>
      </c>
      <c r="H337" s="83" t="n">
        <v>2932</v>
      </c>
      <c r="I337" s="83" t="n">
        <v>2900</v>
      </c>
      <c r="J337" s="83" t="n">
        <v>2268</v>
      </c>
      <c r="K337" s="83" t="n">
        <v>1771</v>
      </c>
      <c r="L337" s="83" t="n">
        <f aca="false">K337</f>
        <v>1771</v>
      </c>
      <c r="M337" s="84" t="n">
        <f aca="false">L337</f>
        <v>1771</v>
      </c>
    </row>
    <row r="338" customFormat="false" ht="13.8" hidden="false" customHeight="false" outlineLevel="0" collapsed="false">
      <c r="E338" s="87"/>
      <c r="F338" s="88" t="s">
        <v>202</v>
      </c>
      <c r="G338" s="89" t="n">
        <v>5482.55</v>
      </c>
      <c r="H338" s="89" t="n">
        <v>3170.88</v>
      </c>
      <c r="I338" s="89" t="n">
        <v>2316</v>
      </c>
      <c r="J338" s="89" t="n">
        <v>2316</v>
      </c>
      <c r="K338" s="89" t="n">
        <v>1612</v>
      </c>
      <c r="L338" s="89" t="n">
        <f aca="false">K338</f>
        <v>1612</v>
      </c>
      <c r="M338" s="90" t="n">
        <f aca="false">L338</f>
        <v>1612</v>
      </c>
    </row>
    <row r="340" customFormat="false" ht="13.8" hidden="false" customHeight="false" outlineLevel="0" collapsed="false">
      <c r="D340" s="67" t="s">
        <v>203</v>
      </c>
      <c r="E340" s="67"/>
      <c r="F340" s="67"/>
      <c r="G340" s="67"/>
      <c r="H340" s="67"/>
      <c r="I340" s="67"/>
      <c r="J340" s="67"/>
      <c r="K340" s="67"/>
      <c r="L340" s="67"/>
      <c r="M340" s="67"/>
    </row>
    <row r="341" customFormat="false" ht="14.45" hidden="false" customHeight="false" outlineLevel="0" collapsed="false">
      <c r="D341" s="51" t="s">
        <v>20</v>
      </c>
      <c r="E341" s="51" t="s">
        <v>21</v>
      </c>
      <c r="F341" s="51" t="s">
        <v>22</v>
      </c>
      <c r="G341" s="51" t="s">
        <v>1</v>
      </c>
      <c r="H341" s="51" t="s">
        <v>2</v>
      </c>
      <c r="I341" s="51" t="s">
        <v>3</v>
      </c>
      <c r="J341" s="51" t="s">
        <v>4</v>
      </c>
      <c r="K341" s="51" t="s">
        <v>5</v>
      </c>
      <c r="L341" s="51" t="s">
        <v>6</v>
      </c>
      <c r="M341" s="51" t="s">
        <v>7</v>
      </c>
    </row>
    <row r="342" customFormat="false" ht="13.8" hidden="false" customHeight="false" outlineLevel="0" collapsed="false">
      <c r="A342" s="47" t="n">
        <v>6</v>
      </c>
      <c r="B342" s="47" t="n">
        <v>2</v>
      </c>
      <c r="C342" s="47" t="n">
        <v>2</v>
      </c>
      <c r="D342" s="68" t="s">
        <v>201</v>
      </c>
      <c r="E342" s="53" t="n">
        <v>620</v>
      </c>
      <c r="F342" s="53" t="s">
        <v>106</v>
      </c>
      <c r="G342" s="54" t="n">
        <v>274.59</v>
      </c>
      <c r="H342" s="54" t="n">
        <v>201.09</v>
      </c>
      <c r="I342" s="54" t="n">
        <v>0</v>
      </c>
      <c r="J342" s="54" t="n">
        <v>143.57</v>
      </c>
      <c r="K342" s="54" t="n">
        <v>0</v>
      </c>
      <c r="L342" s="54" t="n">
        <f aca="false">K342</f>
        <v>0</v>
      </c>
      <c r="M342" s="54" t="n">
        <f aca="false">L342</f>
        <v>0</v>
      </c>
    </row>
    <row r="343" customFormat="false" ht="13.8" hidden="false" customHeight="false" outlineLevel="0" collapsed="false">
      <c r="A343" s="47" t="n">
        <v>6</v>
      </c>
      <c r="B343" s="47" t="n">
        <v>2</v>
      </c>
      <c r="C343" s="47" t="n">
        <v>2</v>
      </c>
      <c r="D343" s="68"/>
      <c r="E343" s="53" t="n">
        <v>630</v>
      </c>
      <c r="F343" s="53" t="s">
        <v>107</v>
      </c>
      <c r="G343" s="54" t="n">
        <v>20349.11</v>
      </c>
      <c r="H343" s="54" t="n">
        <v>4058.5</v>
      </c>
      <c r="I343" s="54" t="n">
        <v>6500</v>
      </c>
      <c r="J343" s="54" t="n">
        <v>4368.38</v>
      </c>
      <c r="K343" s="54" t="n">
        <v>14000</v>
      </c>
      <c r="L343" s="54" t="n">
        <v>3000</v>
      </c>
      <c r="M343" s="54" t="n">
        <f aca="false">L343</f>
        <v>3000</v>
      </c>
    </row>
    <row r="344" customFormat="false" ht="13.8" hidden="false" customHeight="false" outlineLevel="0" collapsed="false">
      <c r="A344" s="47" t="n">
        <v>6</v>
      </c>
      <c r="B344" s="47" t="n">
        <v>2</v>
      </c>
      <c r="C344" s="47" t="n">
        <v>2</v>
      </c>
      <c r="D344" s="68"/>
      <c r="E344" s="53" t="n">
        <v>640</v>
      </c>
      <c r="F344" s="53" t="s">
        <v>108</v>
      </c>
      <c r="G344" s="54" t="n">
        <v>2970</v>
      </c>
      <c r="H344" s="54" t="n">
        <v>2500</v>
      </c>
      <c r="I344" s="54" t="n">
        <v>8500</v>
      </c>
      <c r="J344" s="54" t="n">
        <v>4000</v>
      </c>
      <c r="K344" s="54" t="n">
        <v>7000</v>
      </c>
      <c r="L344" s="54" t="n">
        <f aca="false">K344</f>
        <v>7000</v>
      </c>
      <c r="M344" s="54" t="n">
        <f aca="false">L344</f>
        <v>7000</v>
      </c>
    </row>
    <row r="345" customFormat="false" ht="13.8" hidden="false" customHeight="false" outlineLevel="0" collapsed="false">
      <c r="A345" s="47" t="n">
        <v>6</v>
      </c>
      <c r="B345" s="47" t="n">
        <v>2</v>
      </c>
      <c r="C345" s="47" t="n">
        <v>2</v>
      </c>
      <c r="D345" s="70" t="s">
        <v>8</v>
      </c>
      <c r="E345" s="55" t="n">
        <v>41</v>
      </c>
      <c r="F345" s="55" t="s">
        <v>10</v>
      </c>
      <c r="G345" s="56" t="n">
        <f aca="false">SUM(G342:G344)</f>
        <v>23593.7</v>
      </c>
      <c r="H345" s="56" t="n">
        <f aca="false">SUM(H342:H344)</f>
        <v>6759.59</v>
      </c>
      <c r="I345" s="56" t="n">
        <f aca="false">SUM(I342:I344)</f>
        <v>15000</v>
      </c>
      <c r="J345" s="56" t="n">
        <f aca="false">SUM(J342:J344)</f>
        <v>8511.95</v>
      </c>
      <c r="K345" s="56" t="n">
        <f aca="false">SUM(K342:K344)</f>
        <v>21000</v>
      </c>
      <c r="L345" s="56" t="n">
        <f aca="false">SUM(L342:L344)</f>
        <v>10000</v>
      </c>
      <c r="M345" s="56" t="n">
        <f aca="false">SUM(M342:M344)</f>
        <v>10000</v>
      </c>
    </row>
    <row r="347" customFormat="false" ht="13.8" hidden="false" customHeight="false" outlineLevel="0" collapsed="false">
      <c r="E347" s="79" t="s">
        <v>43</v>
      </c>
      <c r="F347" s="57" t="s">
        <v>204</v>
      </c>
      <c r="G347" s="80" t="n">
        <v>5616.33</v>
      </c>
      <c r="H347" s="80" t="n">
        <v>2500</v>
      </c>
      <c r="I347" s="80"/>
      <c r="J347" s="80"/>
      <c r="K347" s="80" t="n">
        <v>3000</v>
      </c>
      <c r="L347" s="80"/>
      <c r="M347" s="81"/>
    </row>
    <row r="348" customFormat="false" ht="13.8" hidden="false" customHeight="false" outlineLevel="0" collapsed="false">
      <c r="E348" s="82"/>
      <c r="F348" s="47" t="s">
        <v>205</v>
      </c>
      <c r="G348" s="83" t="n">
        <v>7798.66</v>
      </c>
      <c r="H348" s="107"/>
      <c r="I348" s="83"/>
      <c r="J348" s="83" t="n">
        <v>4000</v>
      </c>
      <c r="K348" s="83" t="n">
        <v>4000</v>
      </c>
      <c r="L348" s="83"/>
      <c r="M348" s="84"/>
    </row>
    <row r="349" customFormat="false" ht="13.8" hidden="false" customHeight="false" outlineLevel="0" collapsed="false">
      <c r="E349" s="82"/>
      <c r="F349" s="47" t="s">
        <v>206</v>
      </c>
      <c r="G349" s="83"/>
      <c r="H349" s="107"/>
      <c r="I349" s="83"/>
      <c r="J349" s="83"/>
      <c r="K349" s="83" t="n">
        <v>10000</v>
      </c>
      <c r="L349" s="83"/>
      <c r="M349" s="84"/>
    </row>
    <row r="350" customFormat="false" ht="13.8" hidden="false" customHeight="false" outlineLevel="0" collapsed="false">
      <c r="E350" s="82"/>
      <c r="F350" s="47" t="s">
        <v>207</v>
      </c>
      <c r="G350" s="107" t="n">
        <v>4173.74</v>
      </c>
      <c r="H350" s="107" t="n">
        <v>3408</v>
      </c>
      <c r="I350" s="107" t="n">
        <v>6500</v>
      </c>
      <c r="J350" s="107" t="n">
        <v>4511.95</v>
      </c>
      <c r="K350" s="107" t="n">
        <f aca="false">3000+1000</f>
        <v>4000</v>
      </c>
      <c r="L350" s="107"/>
      <c r="M350" s="84"/>
    </row>
    <row r="351" customFormat="false" ht="13.8" hidden="false" customHeight="false" outlineLevel="0" collapsed="false">
      <c r="E351" s="82"/>
      <c r="F351" s="95" t="s">
        <v>208</v>
      </c>
      <c r="G351" s="107" t="n">
        <v>4620.26</v>
      </c>
      <c r="H351" s="83"/>
      <c r="I351" s="83"/>
      <c r="J351" s="83"/>
      <c r="K351" s="83"/>
      <c r="L351" s="83"/>
      <c r="M351" s="84"/>
    </row>
    <row r="352" customFormat="false" ht="13.8" hidden="false" customHeight="false" outlineLevel="0" collapsed="false">
      <c r="E352" s="87"/>
      <c r="F352" s="88" t="s">
        <v>198</v>
      </c>
      <c r="G352" s="89"/>
      <c r="H352" s="89"/>
      <c r="I352" s="89" t="n">
        <v>8500</v>
      </c>
      <c r="J352" s="89"/>
      <c r="K352" s="89"/>
      <c r="L352" s="89" t="n">
        <v>10000</v>
      </c>
      <c r="M352" s="90" t="n">
        <v>10000</v>
      </c>
    </row>
    <row r="354" customFormat="false" ht="13.8" hidden="false" customHeight="false" outlineLevel="0" collapsed="false">
      <c r="D354" s="67" t="s">
        <v>209</v>
      </c>
      <c r="E354" s="67"/>
      <c r="F354" s="67"/>
      <c r="G354" s="67"/>
      <c r="H354" s="67"/>
      <c r="I354" s="67"/>
      <c r="J354" s="67"/>
      <c r="K354" s="67"/>
      <c r="L354" s="67"/>
      <c r="M354" s="67"/>
    </row>
    <row r="355" customFormat="false" ht="14.45" hidden="false" customHeight="false" outlineLevel="0" collapsed="false">
      <c r="D355" s="51" t="s">
        <v>20</v>
      </c>
      <c r="E355" s="51" t="s">
        <v>21</v>
      </c>
      <c r="F355" s="51" t="s">
        <v>22</v>
      </c>
      <c r="G355" s="51" t="s">
        <v>1</v>
      </c>
      <c r="H355" s="51" t="s">
        <v>2</v>
      </c>
      <c r="I355" s="51" t="s">
        <v>3</v>
      </c>
      <c r="J355" s="51" t="s">
        <v>4</v>
      </c>
      <c r="K355" s="51" t="s">
        <v>5</v>
      </c>
      <c r="L355" s="51" t="s">
        <v>6</v>
      </c>
      <c r="M355" s="51" t="s">
        <v>7</v>
      </c>
    </row>
    <row r="356" customFormat="false" ht="13.8" hidden="false" customHeight="false" outlineLevel="0" collapsed="false">
      <c r="A356" s="47" t="n">
        <v>6</v>
      </c>
      <c r="B356" s="47" t="n">
        <v>2</v>
      </c>
      <c r="C356" s="47" t="n">
        <v>3</v>
      </c>
      <c r="D356" s="68" t="s">
        <v>201</v>
      </c>
      <c r="E356" s="53" t="n">
        <v>630</v>
      </c>
      <c r="F356" s="53" t="s">
        <v>107</v>
      </c>
      <c r="G356" s="54" t="n">
        <v>1215.5</v>
      </c>
      <c r="H356" s="54" t="n">
        <v>1017.02</v>
      </c>
      <c r="I356" s="54" t="n">
        <v>1200</v>
      </c>
      <c r="J356" s="54" t="n">
        <v>596.5</v>
      </c>
      <c r="K356" s="54" t="n">
        <v>600</v>
      </c>
      <c r="L356" s="54" t="n">
        <f aca="false">K356</f>
        <v>600</v>
      </c>
      <c r="M356" s="54" t="n">
        <f aca="false">L356</f>
        <v>600</v>
      </c>
    </row>
    <row r="357" customFormat="false" ht="13.8" hidden="false" customHeight="false" outlineLevel="0" collapsed="false">
      <c r="A357" s="47" t="n">
        <v>6</v>
      </c>
      <c r="B357" s="47" t="n">
        <v>2</v>
      </c>
      <c r="C357" s="47" t="n">
        <v>3</v>
      </c>
      <c r="D357" s="70" t="s">
        <v>8</v>
      </c>
      <c r="E357" s="55" t="n">
        <v>41</v>
      </c>
      <c r="F357" s="55" t="s">
        <v>10</v>
      </c>
      <c r="G357" s="56" t="n">
        <f aca="false">SUM(G356:G356)</f>
        <v>1215.5</v>
      </c>
      <c r="H357" s="56" t="n">
        <f aca="false">SUM(H356:H356)</f>
        <v>1017.02</v>
      </c>
      <c r="I357" s="56" t="n">
        <f aca="false">SUM(I356:I356)</f>
        <v>1200</v>
      </c>
      <c r="J357" s="56" t="n">
        <f aca="false">SUM(J356:J356)</f>
        <v>596.5</v>
      </c>
      <c r="K357" s="56" t="n">
        <f aca="false">SUM(K356:K356)</f>
        <v>600</v>
      </c>
      <c r="L357" s="56" t="n">
        <f aca="false">SUM(L356:L356)</f>
        <v>600</v>
      </c>
      <c r="M357" s="56" t="n">
        <f aca="false">SUM(M356:M356)</f>
        <v>600</v>
      </c>
    </row>
    <row r="359" customFormat="false" ht="13.8" hidden="false" customHeight="false" outlineLevel="0" collapsed="false">
      <c r="D359" s="65" t="s">
        <v>210</v>
      </c>
      <c r="E359" s="65"/>
      <c r="F359" s="65"/>
      <c r="G359" s="65"/>
      <c r="H359" s="65"/>
      <c r="I359" s="65"/>
      <c r="J359" s="65"/>
      <c r="K359" s="65"/>
      <c r="L359" s="65"/>
      <c r="M359" s="65"/>
    </row>
    <row r="360" customFormat="false" ht="14.45" hidden="false" customHeight="false" outlineLevel="0" collapsed="false">
      <c r="D360" s="51"/>
      <c r="E360" s="51"/>
      <c r="F360" s="51"/>
      <c r="G360" s="51" t="s">
        <v>1</v>
      </c>
      <c r="H360" s="51" t="s">
        <v>2</v>
      </c>
      <c r="I360" s="51" t="s">
        <v>3</v>
      </c>
      <c r="J360" s="51" t="s">
        <v>4</v>
      </c>
      <c r="K360" s="51" t="s">
        <v>5</v>
      </c>
      <c r="L360" s="51" t="s">
        <v>6</v>
      </c>
      <c r="M360" s="51" t="s">
        <v>7</v>
      </c>
    </row>
    <row r="361" customFormat="false" ht="13.8" hidden="false" customHeight="false" outlineLevel="0" collapsed="false">
      <c r="A361" s="47" t="n">
        <v>6</v>
      </c>
      <c r="B361" s="47" t="n">
        <v>3</v>
      </c>
      <c r="D361" s="66" t="s">
        <v>8</v>
      </c>
      <c r="E361" s="53" t="n">
        <v>41</v>
      </c>
      <c r="F361" s="53" t="s">
        <v>10</v>
      </c>
      <c r="G361" s="54" t="n">
        <f aca="false">G368+G375</f>
        <v>8564.72</v>
      </c>
      <c r="H361" s="54" t="n">
        <f aca="false">H368+H375</f>
        <v>10483.94</v>
      </c>
      <c r="I361" s="54" t="n">
        <f aca="false">I368+I375</f>
        <v>8900</v>
      </c>
      <c r="J361" s="54" t="n">
        <f aca="false">J368+J375</f>
        <v>8833.43</v>
      </c>
      <c r="K361" s="54" t="n">
        <f aca="false">K368+K375</f>
        <v>10575</v>
      </c>
      <c r="L361" s="54" t="n">
        <f aca="false">L368+L375</f>
        <v>9565</v>
      </c>
      <c r="M361" s="54" t="n">
        <f aca="false">M368+M375</f>
        <v>9565</v>
      </c>
    </row>
    <row r="362" customFormat="false" ht="13.8" hidden="false" customHeight="false" outlineLevel="0" collapsed="false">
      <c r="D362" s="57"/>
      <c r="E362" s="58"/>
      <c r="F362" s="55" t="s">
        <v>18</v>
      </c>
      <c r="G362" s="56" t="n">
        <f aca="false">SUM(G361:G361)</f>
        <v>8564.72</v>
      </c>
      <c r="H362" s="56" t="n">
        <f aca="false">SUM(H361:H361)</f>
        <v>10483.94</v>
      </c>
      <c r="I362" s="56" t="n">
        <f aca="false">SUM(I361:I361)</f>
        <v>8900</v>
      </c>
      <c r="J362" s="56" t="n">
        <f aca="false">SUM(J361:J361)</f>
        <v>8833.43</v>
      </c>
      <c r="K362" s="56" t="n">
        <f aca="false">SUM(K361:K361)</f>
        <v>10575</v>
      </c>
      <c r="L362" s="56" t="n">
        <f aca="false">SUM(L361:L361)</f>
        <v>9565</v>
      </c>
      <c r="M362" s="56" t="n">
        <f aca="false">SUM(M361:M361)</f>
        <v>9565</v>
      </c>
    </row>
    <row r="364" customFormat="false" ht="13.8" hidden="false" customHeight="false" outlineLevel="0" collapsed="false">
      <c r="D364" s="67" t="s">
        <v>211</v>
      </c>
      <c r="E364" s="67"/>
      <c r="F364" s="67"/>
      <c r="G364" s="67"/>
      <c r="H364" s="67"/>
      <c r="I364" s="67"/>
      <c r="J364" s="67"/>
      <c r="K364" s="67"/>
      <c r="L364" s="67"/>
      <c r="M364" s="67"/>
    </row>
    <row r="365" customFormat="false" ht="14.45" hidden="false" customHeight="false" outlineLevel="0" collapsed="false">
      <c r="D365" s="51" t="s">
        <v>20</v>
      </c>
      <c r="E365" s="51" t="s">
        <v>21</v>
      </c>
      <c r="F365" s="51" t="s">
        <v>22</v>
      </c>
      <c r="G365" s="51" t="s">
        <v>1</v>
      </c>
      <c r="H365" s="51" t="s">
        <v>2</v>
      </c>
      <c r="I365" s="51" t="s">
        <v>3</v>
      </c>
      <c r="J365" s="51" t="s">
        <v>4</v>
      </c>
      <c r="K365" s="51" t="s">
        <v>5</v>
      </c>
      <c r="L365" s="51" t="s">
        <v>6</v>
      </c>
      <c r="M365" s="51" t="s">
        <v>7</v>
      </c>
    </row>
    <row r="366" customFormat="false" ht="13.8" hidden="false" customHeight="false" outlineLevel="0" collapsed="false">
      <c r="A366" s="47" t="n">
        <v>6</v>
      </c>
      <c r="B366" s="47" t="n">
        <v>3</v>
      </c>
      <c r="C366" s="47" t="n">
        <v>1</v>
      </c>
      <c r="D366" s="68" t="s">
        <v>212</v>
      </c>
      <c r="E366" s="53" t="n">
        <v>630</v>
      </c>
      <c r="F366" s="53" t="s">
        <v>107</v>
      </c>
      <c r="G366" s="54" t="n">
        <v>164.72</v>
      </c>
      <c r="H366" s="54" t="n">
        <v>7483.94</v>
      </c>
      <c r="I366" s="54" t="n">
        <v>5400</v>
      </c>
      <c r="J366" s="54" t="n">
        <v>5564.72</v>
      </c>
      <c r="K366" s="54" t="n">
        <f aca="false">5565+610</f>
        <v>6175</v>
      </c>
      <c r="L366" s="54" t="n">
        <v>5565</v>
      </c>
      <c r="M366" s="54" t="n">
        <f aca="false">L366</f>
        <v>5565</v>
      </c>
    </row>
    <row r="367" customFormat="false" ht="13.8" hidden="false" customHeight="false" outlineLevel="0" collapsed="false">
      <c r="A367" s="47" t="n">
        <v>6</v>
      </c>
      <c r="B367" s="47" t="n">
        <v>3</v>
      </c>
      <c r="C367" s="47" t="n">
        <v>1</v>
      </c>
      <c r="D367" s="68"/>
      <c r="E367" s="53" t="n">
        <v>640</v>
      </c>
      <c r="F367" s="53" t="s">
        <v>108</v>
      </c>
      <c r="G367" s="54" t="n">
        <v>5400</v>
      </c>
      <c r="H367" s="54" t="n">
        <v>0</v>
      </c>
      <c r="I367" s="54" t="n">
        <v>0</v>
      </c>
      <c r="J367" s="54" t="n">
        <v>0</v>
      </c>
      <c r="K367" s="54" t="n">
        <v>0</v>
      </c>
      <c r="L367" s="54" t="n">
        <f aca="false">K367</f>
        <v>0</v>
      </c>
      <c r="M367" s="54" t="n">
        <f aca="false">L367</f>
        <v>0</v>
      </c>
    </row>
    <row r="368" customFormat="false" ht="13.8" hidden="false" customHeight="false" outlineLevel="0" collapsed="false">
      <c r="A368" s="47" t="n">
        <v>6</v>
      </c>
      <c r="B368" s="47" t="n">
        <v>3</v>
      </c>
      <c r="C368" s="47" t="n">
        <v>1</v>
      </c>
      <c r="D368" s="70" t="s">
        <v>8</v>
      </c>
      <c r="E368" s="55" t="n">
        <v>41</v>
      </c>
      <c r="F368" s="55" t="s">
        <v>10</v>
      </c>
      <c r="G368" s="56" t="n">
        <f aca="false">SUM(G366:G367)</f>
        <v>5564.72</v>
      </c>
      <c r="H368" s="56" t="n">
        <f aca="false">SUM(H366:H367)</f>
        <v>7483.94</v>
      </c>
      <c r="I368" s="56" t="n">
        <f aca="false">SUM(I366:I367)</f>
        <v>5400</v>
      </c>
      <c r="J368" s="56" t="n">
        <f aca="false">SUM(J366:J367)</f>
        <v>5564.72</v>
      </c>
      <c r="K368" s="56" t="n">
        <f aca="false">SUM(K366:K367)</f>
        <v>6175</v>
      </c>
      <c r="L368" s="56" t="n">
        <f aca="false">SUM(L366:L367)</f>
        <v>5565</v>
      </c>
      <c r="M368" s="56" t="n">
        <f aca="false">SUM(M366:M367)</f>
        <v>5565</v>
      </c>
    </row>
    <row r="370" customFormat="false" ht="13.8" hidden="false" customHeight="false" outlineLevel="0" collapsed="false">
      <c r="E370" s="74" t="s">
        <v>43</v>
      </c>
      <c r="F370" s="75" t="s">
        <v>213</v>
      </c>
      <c r="G370" s="76" t="n">
        <v>5400</v>
      </c>
      <c r="H370" s="76" t="n">
        <v>5400</v>
      </c>
      <c r="I370" s="76" t="n">
        <v>5400</v>
      </c>
      <c r="J370" s="76" t="n">
        <v>5400</v>
      </c>
      <c r="K370" s="76" t="n">
        <v>5400</v>
      </c>
      <c r="L370" s="76" t="n">
        <v>5400</v>
      </c>
      <c r="M370" s="77" t="n">
        <v>5400</v>
      </c>
    </row>
    <row r="372" customFormat="false" ht="13.8" hidden="false" customHeight="false" outlineLevel="0" collapsed="false">
      <c r="D372" s="67" t="s">
        <v>214</v>
      </c>
      <c r="E372" s="67"/>
      <c r="F372" s="67"/>
      <c r="G372" s="67"/>
      <c r="H372" s="67"/>
      <c r="I372" s="67"/>
      <c r="J372" s="67"/>
      <c r="K372" s="67"/>
      <c r="L372" s="67"/>
      <c r="M372" s="67"/>
    </row>
    <row r="373" customFormat="false" ht="14.45" hidden="false" customHeight="false" outlineLevel="0" collapsed="false">
      <c r="D373" s="51" t="s">
        <v>20</v>
      </c>
      <c r="E373" s="51" t="s">
        <v>21</v>
      </c>
      <c r="F373" s="51" t="s">
        <v>22</v>
      </c>
      <c r="G373" s="51" t="s">
        <v>1</v>
      </c>
      <c r="H373" s="51" t="s">
        <v>2</v>
      </c>
      <c r="I373" s="51" t="s">
        <v>3</v>
      </c>
      <c r="J373" s="51" t="s">
        <v>4</v>
      </c>
      <c r="K373" s="51" t="s">
        <v>5</v>
      </c>
      <c r="L373" s="51" t="s">
        <v>6</v>
      </c>
      <c r="M373" s="51" t="s">
        <v>7</v>
      </c>
    </row>
    <row r="374" customFormat="false" ht="13.8" hidden="false" customHeight="false" outlineLevel="0" collapsed="false">
      <c r="A374" s="47" t="n">
        <v>6</v>
      </c>
      <c r="B374" s="47" t="n">
        <v>3</v>
      </c>
      <c r="C374" s="47" t="n">
        <v>2</v>
      </c>
      <c r="D374" s="68" t="s">
        <v>212</v>
      </c>
      <c r="E374" s="53" t="n">
        <v>640</v>
      </c>
      <c r="F374" s="53" t="s">
        <v>108</v>
      </c>
      <c r="G374" s="54" t="n">
        <v>3000</v>
      </c>
      <c r="H374" s="54" t="n">
        <v>3000</v>
      </c>
      <c r="I374" s="54" t="n">
        <v>3500</v>
      </c>
      <c r="J374" s="54" t="n">
        <v>3268.71</v>
      </c>
      <c r="K374" s="54" t="n">
        <v>4400</v>
      </c>
      <c r="L374" s="54" t="n">
        <v>4000</v>
      </c>
      <c r="M374" s="54" t="n">
        <f aca="false">L374</f>
        <v>4000</v>
      </c>
    </row>
    <row r="375" customFormat="false" ht="13.8" hidden="false" customHeight="false" outlineLevel="0" collapsed="false">
      <c r="A375" s="47" t="n">
        <v>6</v>
      </c>
      <c r="B375" s="47" t="n">
        <v>3</v>
      </c>
      <c r="C375" s="47" t="n">
        <v>2</v>
      </c>
      <c r="D375" s="70" t="s">
        <v>8</v>
      </c>
      <c r="E375" s="55" t="n">
        <v>41</v>
      </c>
      <c r="F375" s="55" t="s">
        <v>10</v>
      </c>
      <c r="G375" s="56" t="n">
        <f aca="false">SUM(G374:G374)</f>
        <v>3000</v>
      </c>
      <c r="H375" s="56" t="n">
        <f aca="false">SUM(H374:H374)</f>
        <v>3000</v>
      </c>
      <c r="I375" s="56" t="n">
        <f aca="false">SUM(I374:I374)</f>
        <v>3500</v>
      </c>
      <c r="J375" s="56" t="n">
        <f aca="false">SUM(J374:J374)</f>
        <v>3268.71</v>
      </c>
      <c r="K375" s="56" t="n">
        <f aca="false">SUM(K374:K374)</f>
        <v>4400</v>
      </c>
      <c r="L375" s="56" t="n">
        <f aca="false">SUM(L374:L374)</f>
        <v>4000</v>
      </c>
      <c r="M375" s="56" t="n">
        <f aca="false">SUM(M374:M374)</f>
        <v>4000</v>
      </c>
    </row>
    <row r="377" customFormat="false" ht="13.8" hidden="false" customHeight="false" outlineLevel="0" collapsed="false">
      <c r="E377" s="79" t="s">
        <v>43</v>
      </c>
      <c r="F377" s="57" t="s">
        <v>215</v>
      </c>
      <c r="G377" s="80" t="n">
        <v>1000</v>
      </c>
      <c r="H377" s="80" t="n">
        <v>1000</v>
      </c>
      <c r="I377" s="80" t="n">
        <v>500</v>
      </c>
      <c r="J377" s="80" t="n">
        <v>1100</v>
      </c>
      <c r="K377" s="80" t="n">
        <v>1100</v>
      </c>
      <c r="L377" s="80"/>
      <c r="M377" s="81"/>
    </row>
    <row r="378" customFormat="false" ht="13.8" hidden="false" customHeight="false" outlineLevel="0" collapsed="false">
      <c r="E378" s="82"/>
      <c r="F378" s="47" t="s">
        <v>216</v>
      </c>
      <c r="G378" s="83" t="n">
        <v>1600</v>
      </c>
      <c r="H378" s="107" t="n">
        <v>2000</v>
      </c>
      <c r="I378" s="83" t="n">
        <v>2000</v>
      </c>
      <c r="J378" s="83" t="n">
        <v>1168.71</v>
      </c>
      <c r="K378" s="83" t="n">
        <v>1800</v>
      </c>
      <c r="L378" s="83"/>
      <c r="M378" s="84"/>
    </row>
    <row r="379" customFormat="false" ht="13.8" hidden="false" customHeight="false" outlineLevel="0" collapsed="false">
      <c r="E379" s="82"/>
      <c r="F379" s="95" t="s">
        <v>217</v>
      </c>
      <c r="G379" s="83"/>
      <c r="H379" s="107"/>
      <c r="I379" s="83" t="n">
        <v>1000</v>
      </c>
      <c r="J379" s="83" t="n">
        <v>1000</v>
      </c>
      <c r="K379" s="83" t="n">
        <v>1000</v>
      </c>
      <c r="L379" s="83"/>
      <c r="M379" s="84"/>
    </row>
    <row r="380" customFormat="false" ht="13.8" hidden="false" customHeight="false" outlineLevel="0" collapsed="false">
      <c r="E380" s="82"/>
      <c r="F380" s="95" t="s">
        <v>218</v>
      </c>
      <c r="G380" s="83"/>
      <c r="H380" s="107"/>
      <c r="I380" s="83"/>
      <c r="J380" s="83"/>
      <c r="K380" s="83" t="n">
        <v>500</v>
      </c>
      <c r="L380" s="83"/>
      <c r="M380" s="84"/>
    </row>
    <row r="381" customFormat="false" ht="13.8" hidden="false" customHeight="false" outlineLevel="0" collapsed="false">
      <c r="E381" s="82"/>
      <c r="F381" s="95" t="s">
        <v>219</v>
      </c>
      <c r="G381" s="83" t="n">
        <v>1000</v>
      </c>
      <c r="H381" s="107"/>
      <c r="I381" s="83"/>
      <c r="J381" s="83"/>
      <c r="K381" s="83"/>
      <c r="L381" s="83"/>
      <c r="M381" s="84"/>
    </row>
    <row r="382" customFormat="false" ht="13.8" hidden="false" customHeight="false" outlineLevel="0" collapsed="false">
      <c r="E382" s="87"/>
      <c r="F382" s="88" t="s">
        <v>198</v>
      </c>
      <c r="G382" s="108"/>
      <c r="H382" s="108"/>
      <c r="I382" s="108"/>
      <c r="J382" s="108"/>
      <c r="K382" s="108"/>
      <c r="L382" s="108" t="n">
        <v>4000</v>
      </c>
      <c r="M382" s="90" t="n">
        <v>4000</v>
      </c>
    </row>
    <row r="384" customFormat="false" ht="13.8" hidden="false" customHeight="false" outlineLevel="0" collapsed="false">
      <c r="D384" s="59" t="s">
        <v>220</v>
      </c>
      <c r="E384" s="59"/>
      <c r="F384" s="59"/>
      <c r="G384" s="59"/>
      <c r="H384" s="59"/>
      <c r="I384" s="59"/>
      <c r="J384" s="59"/>
      <c r="K384" s="59"/>
      <c r="L384" s="59"/>
      <c r="M384" s="59"/>
    </row>
    <row r="385" customFormat="false" ht="14.45" hidden="false" customHeight="false" outlineLevel="0" collapsed="false">
      <c r="D385" s="50"/>
      <c r="E385" s="50"/>
      <c r="F385" s="50"/>
      <c r="G385" s="51" t="s">
        <v>1</v>
      </c>
      <c r="H385" s="51" t="s">
        <v>2</v>
      </c>
      <c r="I385" s="51" t="s">
        <v>3</v>
      </c>
      <c r="J385" s="51" t="s">
        <v>4</v>
      </c>
      <c r="K385" s="51" t="s">
        <v>5</v>
      </c>
      <c r="L385" s="51" t="s">
        <v>6</v>
      </c>
      <c r="M385" s="51" t="s">
        <v>7</v>
      </c>
    </row>
    <row r="386" customFormat="false" ht="13.8" hidden="false" customHeight="false" outlineLevel="0" collapsed="false">
      <c r="A386" s="47" t="n">
        <v>7</v>
      </c>
      <c r="D386" s="60" t="s">
        <v>8</v>
      </c>
      <c r="E386" s="61" t="n">
        <v>111</v>
      </c>
      <c r="F386" s="61" t="s">
        <v>89</v>
      </c>
      <c r="G386" s="62" t="n">
        <f aca="false">G392+G426+G437</f>
        <v>61211.38</v>
      </c>
      <c r="H386" s="62" t="n">
        <f aca="false">H392+H426+H437</f>
        <v>52248.66</v>
      </c>
      <c r="I386" s="62" t="n">
        <f aca="false">I392+I426+I437</f>
        <v>48968</v>
      </c>
      <c r="J386" s="62" t="n">
        <f aca="false">J392+J426+J437</f>
        <v>39381.36</v>
      </c>
      <c r="K386" s="62" t="n">
        <f aca="false">K392+K426+K437</f>
        <v>39200</v>
      </c>
      <c r="L386" s="62" t="n">
        <f aca="false">L392+L426+L437</f>
        <v>39200</v>
      </c>
      <c r="M386" s="62" t="n">
        <f aca="false">M392+M426+M437</f>
        <v>39200</v>
      </c>
    </row>
    <row r="387" customFormat="false" ht="13.8" hidden="false" customHeight="false" outlineLevel="0" collapsed="false">
      <c r="A387" s="47" t="n">
        <v>7</v>
      </c>
      <c r="D387" s="60"/>
      <c r="E387" s="61" t="n">
        <v>41</v>
      </c>
      <c r="F387" s="61" t="s">
        <v>10</v>
      </c>
      <c r="G387" s="62" t="n">
        <f aca="false">G393+G429+G441</f>
        <v>70685.62</v>
      </c>
      <c r="H387" s="62" t="n">
        <f aca="false">H393+H429+H441</f>
        <v>57484.89</v>
      </c>
      <c r="I387" s="62" t="n">
        <f aca="false">I393+I429+I441</f>
        <v>53888</v>
      </c>
      <c r="J387" s="62" t="n">
        <f aca="false">J393+J429+J441</f>
        <v>51935.6</v>
      </c>
      <c r="K387" s="62" t="n">
        <f aca="false">K393+K429+K441</f>
        <v>56418</v>
      </c>
      <c r="L387" s="62" t="n">
        <f aca="false">L393+L429+L441</f>
        <v>50850</v>
      </c>
      <c r="M387" s="62" t="n">
        <f aca="false">M393+M429+M441</f>
        <v>51705</v>
      </c>
    </row>
    <row r="388" customFormat="false" ht="13.8" hidden="false" customHeight="false" outlineLevel="0" collapsed="false">
      <c r="A388" s="47" t="n">
        <v>7</v>
      </c>
      <c r="D388" s="57"/>
      <c r="E388" s="58"/>
      <c r="F388" s="63" t="s">
        <v>18</v>
      </c>
      <c r="G388" s="64" t="n">
        <f aca="false">SUM(G386:G387)</f>
        <v>131897</v>
      </c>
      <c r="H388" s="64" t="n">
        <f aca="false">SUM(H386:H387)</f>
        <v>109733.55</v>
      </c>
      <c r="I388" s="64" t="n">
        <f aca="false">SUM(I386:I387)</f>
        <v>102856</v>
      </c>
      <c r="J388" s="64" t="n">
        <f aca="false">SUM(J386:J387)</f>
        <v>91316.96</v>
      </c>
      <c r="K388" s="64" t="n">
        <f aca="false">SUM(K386:K387)</f>
        <v>95618</v>
      </c>
      <c r="L388" s="64" t="n">
        <f aca="false">SUM(L386:L387)</f>
        <v>90050</v>
      </c>
      <c r="M388" s="64" t="n">
        <f aca="false">SUM(M386:M387)</f>
        <v>90905</v>
      </c>
    </row>
    <row r="390" customFormat="false" ht="13.8" hidden="false" customHeight="false" outlineLevel="0" collapsed="false">
      <c r="D390" s="65" t="s">
        <v>221</v>
      </c>
      <c r="E390" s="65"/>
      <c r="F390" s="65"/>
      <c r="G390" s="65"/>
      <c r="H390" s="65"/>
      <c r="I390" s="65"/>
      <c r="J390" s="65"/>
      <c r="K390" s="65"/>
      <c r="L390" s="65"/>
      <c r="M390" s="65"/>
    </row>
    <row r="391" customFormat="false" ht="14.45" hidden="false" customHeight="false" outlineLevel="0" collapsed="false">
      <c r="D391" s="101"/>
      <c r="E391" s="101"/>
      <c r="F391" s="101"/>
      <c r="G391" s="51" t="s">
        <v>1</v>
      </c>
      <c r="H391" s="51" t="s">
        <v>2</v>
      </c>
      <c r="I391" s="51" t="s">
        <v>3</v>
      </c>
      <c r="J391" s="51" t="s">
        <v>4</v>
      </c>
      <c r="K391" s="51" t="s">
        <v>5</v>
      </c>
      <c r="L391" s="51" t="s">
        <v>6</v>
      </c>
      <c r="M391" s="51" t="s">
        <v>7</v>
      </c>
    </row>
    <row r="392" customFormat="false" ht="13.8" hidden="false" customHeight="false" outlineLevel="0" collapsed="false">
      <c r="A392" s="47" t="n">
        <v>7</v>
      </c>
      <c r="B392" s="47" t="n">
        <v>1</v>
      </c>
      <c r="D392" s="66" t="s">
        <v>8</v>
      </c>
      <c r="E392" s="53" t="n">
        <v>111</v>
      </c>
      <c r="F392" s="53" t="s">
        <v>89</v>
      </c>
      <c r="G392" s="54" t="n">
        <f aca="false">G401</f>
        <v>59591.02</v>
      </c>
      <c r="H392" s="54" t="n">
        <f aca="false">H401</f>
        <v>50189.54</v>
      </c>
      <c r="I392" s="54" t="n">
        <f aca="false">I401</f>
        <v>38400</v>
      </c>
      <c r="J392" s="54" t="n">
        <f aca="false">J401</f>
        <v>38347.4</v>
      </c>
      <c r="K392" s="54" t="n">
        <f aca="false">K401</f>
        <v>38400</v>
      </c>
      <c r="L392" s="54" t="n">
        <f aca="false">L401</f>
        <v>38400</v>
      </c>
      <c r="M392" s="54" t="n">
        <f aca="false">M401</f>
        <v>38400</v>
      </c>
    </row>
    <row r="393" customFormat="false" ht="13.8" hidden="false" customHeight="false" outlineLevel="0" collapsed="false">
      <c r="A393" s="47" t="n">
        <v>7</v>
      </c>
      <c r="B393" s="47" t="n">
        <v>1</v>
      </c>
      <c r="D393" s="66"/>
      <c r="E393" s="53" t="n">
        <v>41</v>
      </c>
      <c r="F393" s="53" t="s">
        <v>10</v>
      </c>
      <c r="G393" s="54" t="n">
        <f aca="false">G406+G417</f>
        <v>54301.11</v>
      </c>
      <c r="H393" s="54" t="n">
        <f aca="false">H406+H417</f>
        <v>44149.55</v>
      </c>
      <c r="I393" s="54" t="n">
        <f aca="false">I406+I417</f>
        <v>49620</v>
      </c>
      <c r="J393" s="54" t="n">
        <f aca="false">J406+J417</f>
        <v>46980.06</v>
      </c>
      <c r="K393" s="54" t="n">
        <f aca="false">K406+K417</f>
        <v>53168</v>
      </c>
      <c r="L393" s="54" t="n">
        <f aca="false">L406+L417</f>
        <v>47600</v>
      </c>
      <c r="M393" s="54" t="n">
        <f aca="false">M406+M417</f>
        <v>48455</v>
      </c>
    </row>
    <row r="394" customFormat="false" ht="13.8" hidden="false" customHeight="false" outlineLevel="0" collapsed="false">
      <c r="A394" s="47" t="n">
        <v>7</v>
      </c>
      <c r="B394" s="47" t="n">
        <v>1</v>
      </c>
      <c r="D394" s="57"/>
      <c r="E394" s="58"/>
      <c r="F394" s="55" t="s">
        <v>18</v>
      </c>
      <c r="G394" s="56" t="n">
        <f aca="false">SUM(G392:G393)</f>
        <v>113892.13</v>
      </c>
      <c r="H394" s="56" t="n">
        <f aca="false">SUM(H392:H393)</f>
        <v>94339.09</v>
      </c>
      <c r="I394" s="56" t="n">
        <f aca="false">SUM(I392:I393)</f>
        <v>88020</v>
      </c>
      <c r="J394" s="56" t="n">
        <f aca="false">SUM(J392:J393)</f>
        <v>85327.46</v>
      </c>
      <c r="K394" s="56" t="n">
        <f aca="false">SUM(K392:K393)</f>
        <v>91568</v>
      </c>
      <c r="L394" s="56" t="n">
        <f aca="false">SUM(L392:L393)</f>
        <v>86000</v>
      </c>
      <c r="M394" s="56" t="n">
        <f aca="false">SUM(M392:M393)</f>
        <v>86855</v>
      </c>
    </row>
    <row r="396" customFormat="false" ht="13.8" hidden="false" customHeight="false" outlineLevel="0" collapsed="false">
      <c r="D396" s="67" t="s">
        <v>222</v>
      </c>
      <c r="E396" s="67"/>
      <c r="F396" s="67"/>
      <c r="G396" s="67"/>
      <c r="H396" s="67"/>
      <c r="I396" s="67"/>
      <c r="J396" s="67"/>
      <c r="K396" s="67"/>
      <c r="L396" s="67"/>
      <c r="M396" s="67"/>
    </row>
    <row r="397" customFormat="false" ht="14.45" hidden="false" customHeight="false" outlineLevel="0" collapsed="false">
      <c r="D397" s="51" t="s">
        <v>20</v>
      </c>
      <c r="E397" s="51" t="s">
        <v>21</v>
      </c>
      <c r="F397" s="51" t="s">
        <v>22</v>
      </c>
      <c r="G397" s="51" t="s">
        <v>1</v>
      </c>
      <c r="H397" s="51" t="s">
        <v>2</v>
      </c>
      <c r="I397" s="51" t="s">
        <v>3</v>
      </c>
      <c r="J397" s="51" t="s">
        <v>4</v>
      </c>
      <c r="K397" s="51" t="s">
        <v>5</v>
      </c>
      <c r="L397" s="51" t="s">
        <v>6</v>
      </c>
      <c r="M397" s="51" t="s">
        <v>7</v>
      </c>
    </row>
    <row r="398" customFormat="false" ht="13.8" hidden="false" customHeight="false" outlineLevel="0" collapsed="false">
      <c r="A398" s="47" t="n">
        <v>7</v>
      </c>
      <c r="B398" s="47" t="n">
        <v>1</v>
      </c>
      <c r="C398" s="47" t="n">
        <v>1</v>
      </c>
      <c r="D398" s="68" t="s">
        <v>223</v>
      </c>
      <c r="E398" s="53" t="n">
        <v>610</v>
      </c>
      <c r="F398" s="53" t="s">
        <v>105</v>
      </c>
      <c r="G398" s="54" t="n">
        <v>42130.6</v>
      </c>
      <c r="H398" s="54" t="n">
        <v>36294.73</v>
      </c>
      <c r="I398" s="54" t="n">
        <v>28455</v>
      </c>
      <c r="J398" s="54" t="n">
        <v>27474.49</v>
      </c>
      <c r="K398" s="54" t="n">
        <v>28455</v>
      </c>
      <c r="L398" s="54" t="n">
        <f aca="false">K398</f>
        <v>28455</v>
      </c>
      <c r="M398" s="54" t="n">
        <f aca="false">L398</f>
        <v>28455</v>
      </c>
    </row>
    <row r="399" customFormat="false" ht="13.8" hidden="false" customHeight="false" outlineLevel="0" collapsed="false">
      <c r="A399" s="47" t="n">
        <v>7</v>
      </c>
      <c r="B399" s="47" t="n">
        <v>1</v>
      </c>
      <c r="C399" s="47" t="n">
        <v>1</v>
      </c>
      <c r="D399" s="68"/>
      <c r="E399" s="53" t="n">
        <v>620</v>
      </c>
      <c r="F399" s="53" t="s">
        <v>106</v>
      </c>
      <c r="G399" s="54" t="n">
        <v>14378.06</v>
      </c>
      <c r="H399" s="54" t="n">
        <v>12685.01</v>
      </c>
      <c r="I399" s="54" t="n">
        <v>9945</v>
      </c>
      <c r="J399" s="54" t="n">
        <v>9894.55</v>
      </c>
      <c r="K399" s="54" t="n">
        <v>9945</v>
      </c>
      <c r="L399" s="54" t="n">
        <f aca="false">K399</f>
        <v>9945</v>
      </c>
      <c r="M399" s="54" t="n">
        <f aca="false">L399</f>
        <v>9945</v>
      </c>
    </row>
    <row r="400" customFormat="false" ht="13.8" hidden="false" customHeight="false" outlineLevel="0" collapsed="false">
      <c r="A400" s="47" t="n">
        <v>7</v>
      </c>
      <c r="B400" s="47" t="n">
        <v>1</v>
      </c>
      <c r="C400" s="47" t="n">
        <v>1</v>
      </c>
      <c r="D400" s="68"/>
      <c r="E400" s="53" t="n">
        <v>630</v>
      </c>
      <c r="F400" s="53" t="s">
        <v>107</v>
      </c>
      <c r="G400" s="54" t="n">
        <v>3082.36</v>
      </c>
      <c r="H400" s="54" t="n">
        <v>1209.8</v>
      </c>
      <c r="I400" s="54" t="n">
        <v>0</v>
      </c>
      <c r="J400" s="54" t="n">
        <v>978.36</v>
      </c>
      <c r="K400" s="54" t="n">
        <v>0</v>
      </c>
      <c r="L400" s="54" t="n">
        <f aca="false">K400</f>
        <v>0</v>
      </c>
      <c r="M400" s="54" t="n">
        <f aca="false">L400</f>
        <v>0</v>
      </c>
    </row>
    <row r="401" customFormat="false" ht="13.8" hidden="false" customHeight="false" outlineLevel="0" collapsed="false">
      <c r="A401" s="47" t="n">
        <v>7</v>
      </c>
      <c r="B401" s="47" t="n">
        <v>1</v>
      </c>
      <c r="C401" s="47" t="n">
        <v>1</v>
      </c>
      <c r="D401" s="91" t="s">
        <v>8</v>
      </c>
      <c r="E401" s="92" t="n">
        <v>111</v>
      </c>
      <c r="F401" s="92" t="s">
        <v>130</v>
      </c>
      <c r="G401" s="93" t="n">
        <f aca="false">SUM(G398:G400)</f>
        <v>59591.02</v>
      </c>
      <c r="H401" s="93" t="n">
        <f aca="false">SUM(H398:H400)</f>
        <v>50189.54</v>
      </c>
      <c r="I401" s="93" t="n">
        <f aca="false">SUM(I398:I400)</f>
        <v>38400</v>
      </c>
      <c r="J401" s="93" t="n">
        <f aca="false">SUM(J398:J400)</f>
        <v>38347.4</v>
      </c>
      <c r="K401" s="93" t="n">
        <f aca="false">SUM(K398:K400)</f>
        <v>38400</v>
      </c>
      <c r="L401" s="93" t="n">
        <f aca="false">SUM(L398:L400)</f>
        <v>38400</v>
      </c>
      <c r="M401" s="93" t="n">
        <f aca="false">SUM(M398:M400)</f>
        <v>38400</v>
      </c>
    </row>
    <row r="402" customFormat="false" ht="13.8" hidden="false" customHeight="false" outlineLevel="0" collapsed="false">
      <c r="A402" s="47" t="n">
        <v>7</v>
      </c>
      <c r="B402" s="47" t="n">
        <v>1</v>
      </c>
      <c r="C402" s="47" t="n">
        <v>1</v>
      </c>
      <c r="D402" s="68" t="s">
        <v>223</v>
      </c>
      <c r="E402" s="53" t="n">
        <v>610</v>
      </c>
      <c r="F402" s="53" t="s">
        <v>105</v>
      </c>
      <c r="G402" s="54" t="n">
        <v>24014.29</v>
      </c>
      <c r="H402" s="54" t="n">
        <v>17516.8</v>
      </c>
      <c r="I402" s="54" t="n">
        <v>20507</v>
      </c>
      <c r="J402" s="54" t="n">
        <v>18802.14</v>
      </c>
      <c r="K402" s="54" t="n">
        <v>18249</v>
      </c>
      <c r="L402" s="54" t="n">
        <v>18848</v>
      </c>
      <c r="M402" s="54" t="n">
        <v>19470</v>
      </c>
    </row>
    <row r="403" customFormat="false" ht="13.8" hidden="false" customHeight="false" outlineLevel="0" collapsed="false">
      <c r="A403" s="47" t="n">
        <v>7</v>
      </c>
      <c r="B403" s="47" t="n">
        <v>1</v>
      </c>
      <c r="C403" s="47" t="n">
        <v>1</v>
      </c>
      <c r="D403" s="68"/>
      <c r="E403" s="53" t="n">
        <v>620</v>
      </c>
      <c r="F403" s="53" t="s">
        <v>106</v>
      </c>
      <c r="G403" s="54" t="n">
        <v>8383.1</v>
      </c>
      <c r="H403" s="54" t="n">
        <v>5988.15</v>
      </c>
      <c r="I403" s="54" t="n">
        <v>8691</v>
      </c>
      <c r="J403" s="54" t="n">
        <v>7347.28</v>
      </c>
      <c r="K403" s="54" t="n">
        <v>8189</v>
      </c>
      <c r="L403" s="54" t="n">
        <v>7532</v>
      </c>
      <c r="M403" s="54" t="n">
        <v>7765</v>
      </c>
    </row>
    <row r="404" customFormat="false" ht="13.8" hidden="false" customHeight="false" outlineLevel="0" collapsed="false">
      <c r="A404" s="47" t="n">
        <v>7</v>
      </c>
      <c r="B404" s="47" t="n">
        <v>1</v>
      </c>
      <c r="C404" s="47" t="n">
        <v>1</v>
      </c>
      <c r="D404" s="68"/>
      <c r="E404" s="53" t="n">
        <v>630</v>
      </c>
      <c r="F404" s="53" t="s">
        <v>107</v>
      </c>
      <c r="G404" s="54" t="n">
        <v>15031.72</v>
      </c>
      <c r="H404" s="54" t="n">
        <v>14092.54</v>
      </c>
      <c r="I404" s="54" t="n">
        <v>11073</v>
      </c>
      <c r="J404" s="54" t="n">
        <v>13927.4</v>
      </c>
      <c r="K404" s="54" t="n">
        <f aca="false">7685+6594+3000+746-305</f>
        <v>17720</v>
      </c>
      <c r="L404" s="54" t="n">
        <f aca="false">K404-3000</f>
        <v>14720</v>
      </c>
      <c r="M404" s="54" t="n">
        <f aca="false">L404</f>
        <v>14720</v>
      </c>
    </row>
    <row r="405" customFormat="false" ht="13.8" hidden="false" customHeight="false" outlineLevel="0" collapsed="false">
      <c r="A405" s="47" t="n">
        <v>7</v>
      </c>
      <c r="B405" s="47" t="n">
        <v>1</v>
      </c>
      <c r="C405" s="47" t="n">
        <v>1</v>
      </c>
      <c r="D405" s="68"/>
      <c r="E405" s="53" t="n">
        <v>640</v>
      </c>
      <c r="F405" s="53" t="s">
        <v>108</v>
      </c>
      <c r="G405" s="54" t="n">
        <v>253.82</v>
      </c>
      <c r="H405" s="54" t="n">
        <v>796.19</v>
      </c>
      <c r="I405" s="54" t="n">
        <v>2349</v>
      </c>
      <c r="J405" s="54" t="n">
        <v>342.63</v>
      </c>
      <c r="K405" s="54" t="n">
        <v>2510</v>
      </c>
      <c r="L405" s="54" t="n">
        <v>0</v>
      </c>
      <c r="M405" s="54" t="n">
        <f aca="false">L405</f>
        <v>0</v>
      </c>
    </row>
    <row r="406" customFormat="false" ht="13.8" hidden="false" customHeight="false" outlineLevel="0" collapsed="false">
      <c r="A406" s="47" t="n">
        <v>7</v>
      </c>
      <c r="B406" s="47" t="n">
        <v>1</v>
      </c>
      <c r="C406" s="47" t="n">
        <v>1</v>
      </c>
      <c r="D406" s="91" t="s">
        <v>8</v>
      </c>
      <c r="E406" s="92" t="n">
        <v>41</v>
      </c>
      <c r="F406" s="92" t="s">
        <v>10</v>
      </c>
      <c r="G406" s="93" t="n">
        <f aca="false">SUM(G402:G405)</f>
        <v>47682.93</v>
      </c>
      <c r="H406" s="93" t="n">
        <f aca="false">SUM(H402:H405)</f>
        <v>38393.68</v>
      </c>
      <c r="I406" s="93" t="n">
        <f aca="false">SUM(I402:I405)</f>
        <v>42620</v>
      </c>
      <c r="J406" s="93" t="n">
        <f aca="false">SUM(J402:J405)</f>
        <v>40419.45</v>
      </c>
      <c r="K406" s="93" t="n">
        <f aca="false">SUM(K402:K405)</f>
        <v>46668</v>
      </c>
      <c r="L406" s="93" t="n">
        <f aca="false">SUM(L402:L405)</f>
        <v>41100</v>
      </c>
      <c r="M406" s="93" t="n">
        <f aca="false">SUM(M402:M405)</f>
        <v>41955</v>
      </c>
    </row>
    <row r="407" customFormat="false" ht="13.8" hidden="false" customHeight="false" outlineLevel="0" collapsed="false">
      <c r="A407" s="47" t="n">
        <v>7</v>
      </c>
      <c r="B407" s="47" t="n">
        <v>1</v>
      </c>
      <c r="C407" s="47" t="n">
        <v>1</v>
      </c>
      <c r="D407" s="57"/>
      <c r="E407" s="58"/>
      <c r="F407" s="55" t="s">
        <v>18</v>
      </c>
      <c r="G407" s="56" t="n">
        <f aca="false">G401+G406</f>
        <v>107273.95</v>
      </c>
      <c r="H407" s="56" t="n">
        <f aca="false">H401+H406</f>
        <v>88583.22</v>
      </c>
      <c r="I407" s="56" t="n">
        <f aca="false">I401+I406</f>
        <v>81020</v>
      </c>
      <c r="J407" s="56" t="n">
        <f aca="false">J401+J406</f>
        <v>78766.85</v>
      </c>
      <c r="K407" s="56" t="n">
        <f aca="false">K401+K406</f>
        <v>85068</v>
      </c>
      <c r="L407" s="56" t="n">
        <f aca="false">L401+L406</f>
        <v>79500</v>
      </c>
      <c r="M407" s="56" t="n">
        <f aca="false">M401+M406</f>
        <v>80355</v>
      </c>
    </row>
    <row r="409" customFormat="false" ht="13.8" hidden="false" customHeight="false" outlineLevel="0" collapsed="false">
      <c r="E409" s="79" t="s">
        <v>43</v>
      </c>
      <c r="F409" s="57" t="s">
        <v>123</v>
      </c>
      <c r="G409" s="80" t="n">
        <v>2618.78</v>
      </c>
      <c r="H409" s="80" t="n">
        <v>2739</v>
      </c>
      <c r="I409" s="80" t="n">
        <v>2700</v>
      </c>
      <c r="J409" s="80" t="n">
        <v>3023.98</v>
      </c>
      <c r="K409" s="80" t="n">
        <v>2695</v>
      </c>
      <c r="L409" s="80" t="n">
        <f aca="false">K409</f>
        <v>2695</v>
      </c>
      <c r="M409" s="81" t="n">
        <f aca="false">L409</f>
        <v>2695</v>
      </c>
    </row>
    <row r="410" customFormat="false" ht="13.8" hidden="false" customHeight="false" outlineLevel="0" collapsed="false">
      <c r="E410" s="82"/>
      <c r="F410" s="85" t="s">
        <v>124</v>
      </c>
      <c r="G410" s="86"/>
      <c r="H410" s="86"/>
      <c r="I410" s="86"/>
      <c r="J410" s="86" t="n">
        <v>782</v>
      </c>
      <c r="K410" s="86" t="n">
        <v>3096</v>
      </c>
      <c r="L410" s="86" t="n">
        <f aca="false">K410</f>
        <v>3096</v>
      </c>
      <c r="M410" s="84" t="n">
        <f aca="false">L410</f>
        <v>3096</v>
      </c>
    </row>
    <row r="411" customFormat="false" ht="13.8" hidden="false" customHeight="false" outlineLevel="0" collapsed="false">
      <c r="E411" s="82"/>
      <c r="F411" s="85" t="s">
        <v>224</v>
      </c>
      <c r="G411" s="86"/>
      <c r="H411" s="86"/>
      <c r="I411" s="86"/>
      <c r="J411" s="86"/>
      <c r="K411" s="86" t="n">
        <v>6200</v>
      </c>
      <c r="L411" s="86"/>
      <c r="M411" s="84"/>
    </row>
    <row r="412" customFormat="false" ht="13.8" hidden="false" customHeight="false" outlineLevel="0" collapsed="false">
      <c r="E412" s="87"/>
      <c r="F412" s="88" t="s">
        <v>225</v>
      </c>
      <c r="G412" s="89" t="n">
        <v>3393.36</v>
      </c>
      <c r="H412" s="89" t="n">
        <v>2405.54</v>
      </c>
      <c r="I412" s="89" t="n">
        <v>500</v>
      </c>
      <c r="J412" s="89"/>
      <c r="K412" s="89"/>
      <c r="L412" s="89" t="n">
        <v>0</v>
      </c>
      <c r="M412" s="90" t="n">
        <v>0</v>
      </c>
    </row>
    <row r="414" customFormat="false" ht="13.8" hidden="false" customHeight="false" outlineLevel="0" collapsed="false">
      <c r="D414" s="67" t="s">
        <v>226</v>
      </c>
      <c r="E414" s="67"/>
      <c r="F414" s="67"/>
      <c r="G414" s="67"/>
      <c r="H414" s="67"/>
      <c r="I414" s="67"/>
      <c r="J414" s="67"/>
      <c r="K414" s="67"/>
      <c r="L414" s="67"/>
      <c r="M414" s="67"/>
    </row>
    <row r="415" customFormat="false" ht="14.45" hidden="false" customHeight="false" outlineLevel="0" collapsed="false">
      <c r="D415" s="51" t="s">
        <v>20</v>
      </c>
      <c r="E415" s="51" t="s">
        <v>21</v>
      </c>
      <c r="F415" s="51" t="s">
        <v>22</v>
      </c>
      <c r="G415" s="51" t="s">
        <v>1</v>
      </c>
      <c r="H415" s="51" t="s">
        <v>2</v>
      </c>
      <c r="I415" s="51" t="s">
        <v>3</v>
      </c>
      <c r="J415" s="51" t="s">
        <v>4</v>
      </c>
      <c r="K415" s="51" t="s">
        <v>5</v>
      </c>
      <c r="L415" s="51" t="s">
        <v>6</v>
      </c>
      <c r="M415" s="51" t="s">
        <v>7</v>
      </c>
    </row>
    <row r="416" customFormat="false" ht="13.8" hidden="false" customHeight="false" outlineLevel="0" collapsed="false">
      <c r="A416" s="47" t="n">
        <v>7</v>
      </c>
      <c r="B416" s="47" t="n">
        <v>1</v>
      </c>
      <c r="C416" s="47" t="n">
        <v>2</v>
      </c>
      <c r="D416" s="68" t="s">
        <v>223</v>
      </c>
      <c r="E416" s="53" t="n">
        <v>630</v>
      </c>
      <c r="F416" s="53" t="s">
        <v>107</v>
      </c>
      <c r="G416" s="54" t="n">
        <v>6618.18</v>
      </c>
      <c r="H416" s="54" t="n">
        <v>5755.87</v>
      </c>
      <c r="I416" s="54" t="n">
        <v>7000</v>
      </c>
      <c r="J416" s="54" t="n">
        <v>6560.61</v>
      </c>
      <c r="K416" s="54" t="n">
        <v>6500</v>
      </c>
      <c r="L416" s="54" t="n">
        <f aca="false">K416</f>
        <v>6500</v>
      </c>
      <c r="M416" s="54" t="n">
        <f aca="false">L416</f>
        <v>6500</v>
      </c>
    </row>
    <row r="417" customFormat="false" ht="13.8" hidden="false" customHeight="false" outlineLevel="0" collapsed="false">
      <c r="A417" s="47" t="n">
        <v>7</v>
      </c>
      <c r="B417" s="47" t="n">
        <v>1</v>
      </c>
      <c r="C417" s="47" t="n">
        <v>2</v>
      </c>
      <c r="D417" s="70" t="s">
        <v>8</v>
      </c>
      <c r="E417" s="55" t="n">
        <v>41</v>
      </c>
      <c r="F417" s="55" t="s">
        <v>10</v>
      </c>
      <c r="G417" s="56" t="n">
        <f aca="false">SUM(G416:G416)</f>
        <v>6618.18</v>
      </c>
      <c r="H417" s="56" t="n">
        <f aca="false">SUM(H416:H416)</f>
        <v>5755.87</v>
      </c>
      <c r="I417" s="56" t="n">
        <f aca="false">SUM(I416:I416)</f>
        <v>7000</v>
      </c>
      <c r="J417" s="56" t="n">
        <f aca="false">SUM(J416:J416)</f>
        <v>6560.61</v>
      </c>
      <c r="K417" s="56" t="n">
        <f aca="false">SUM(K416:K416)</f>
        <v>6500</v>
      </c>
      <c r="L417" s="56" t="n">
        <f aca="false">SUM(L416:L416)</f>
        <v>6500</v>
      </c>
      <c r="M417" s="56" t="n">
        <f aca="false">SUM(M416:M416)</f>
        <v>6500</v>
      </c>
    </row>
    <row r="419" customFormat="false" ht="13.8" hidden="false" customHeight="false" outlineLevel="0" collapsed="false">
      <c r="E419" s="79" t="s">
        <v>43</v>
      </c>
      <c r="F419" s="57" t="s">
        <v>227</v>
      </c>
      <c r="G419" s="80" t="n">
        <v>5075.54</v>
      </c>
      <c r="H419" s="80" t="n">
        <v>4917.42</v>
      </c>
      <c r="I419" s="80" t="n">
        <f aca="false">5000</f>
        <v>5000</v>
      </c>
      <c r="J419" s="80" t="n">
        <v>4812.72</v>
      </c>
      <c r="K419" s="80" t="n">
        <v>5000</v>
      </c>
      <c r="L419" s="80" t="n">
        <f aca="false">K419</f>
        <v>5000</v>
      </c>
      <c r="M419" s="81" t="n">
        <f aca="false">L419</f>
        <v>5000</v>
      </c>
    </row>
    <row r="420" customFormat="false" ht="13.8" hidden="false" customHeight="false" outlineLevel="0" collapsed="false">
      <c r="E420" s="87"/>
      <c r="F420" s="88" t="s">
        <v>228</v>
      </c>
      <c r="G420" s="89"/>
      <c r="H420" s="89"/>
      <c r="I420" s="89"/>
      <c r="J420" s="89" t="n">
        <v>1747.89</v>
      </c>
      <c r="K420" s="89" t="n">
        <v>1500</v>
      </c>
      <c r="L420" s="89" t="n">
        <f aca="false">K420</f>
        <v>1500</v>
      </c>
      <c r="M420" s="90" t="n">
        <f aca="false">L420</f>
        <v>1500</v>
      </c>
    </row>
    <row r="422" customFormat="false" ht="13.8" hidden="false" customHeight="false" outlineLevel="0" collapsed="false">
      <c r="D422" s="65" t="s">
        <v>229</v>
      </c>
      <c r="E422" s="65"/>
      <c r="F422" s="65"/>
      <c r="G422" s="65"/>
      <c r="H422" s="65"/>
      <c r="I422" s="65"/>
      <c r="J422" s="65"/>
      <c r="K422" s="65"/>
      <c r="L422" s="65"/>
      <c r="M422" s="65"/>
    </row>
    <row r="423" customFormat="false" ht="14.45" hidden="false" customHeight="false" outlineLevel="0" collapsed="false">
      <c r="D423" s="51" t="s">
        <v>20</v>
      </c>
      <c r="E423" s="51" t="s">
        <v>21</v>
      </c>
      <c r="F423" s="51" t="s">
        <v>22</v>
      </c>
      <c r="G423" s="51" t="s">
        <v>1</v>
      </c>
      <c r="H423" s="51" t="s">
        <v>2</v>
      </c>
      <c r="I423" s="51" t="s">
        <v>3</v>
      </c>
      <c r="J423" s="51" t="s">
        <v>4</v>
      </c>
      <c r="K423" s="51" t="s">
        <v>5</v>
      </c>
      <c r="L423" s="51" t="s">
        <v>6</v>
      </c>
      <c r="M423" s="51" t="s">
        <v>7</v>
      </c>
    </row>
    <row r="424" customFormat="false" ht="13.8" hidden="false" customHeight="false" outlineLevel="0" collapsed="false">
      <c r="A424" s="47" t="n">
        <v>7</v>
      </c>
      <c r="B424" s="47" t="n">
        <v>2</v>
      </c>
      <c r="D424" s="78" t="s">
        <v>230</v>
      </c>
      <c r="E424" s="53" t="n">
        <v>640</v>
      </c>
      <c r="F424" s="53" t="s">
        <v>108</v>
      </c>
      <c r="G424" s="54" t="n">
        <v>1620.36</v>
      </c>
      <c r="H424" s="54" t="n">
        <v>1317.12</v>
      </c>
      <c r="I424" s="54" t="n">
        <v>1300</v>
      </c>
      <c r="J424" s="54" t="n">
        <v>540.96</v>
      </c>
      <c r="K424" s="54" t="n">
        <v>500</v>
      </c>
      <c r="L424" s="54" t="n">
        <f aca="false">K424</f>
        <v>500</v>
      </c>
      <c r="M424" s="54" t="n">
        <f aca="false">L424</f>
        <v>500</v>
      </c>
    </row>
    <row r="425" customFormat="false" ht="13.8" hidden="false" customHeight="false" outlineLevel="0" collapsed="false">
      <c r="A425" s="47" t="n">
        <v>7</v>
      </c>
      <c r="B425" s="47" t="n">
        <v>2</v>
      </c>
      <c r="D425" s="109" t="s">
        <v>231</v>
      </c>
      <c r="E425" s="53" t="n">
        <v>630</v>
      </c>
      <c r="F425" s="53" t="s">
        <v>107</v>
      </c>
      <c r="G425" s="54" t="n">
        <v>0</v>
      </c>
      <c r="H425" s="54" t="n">
        <v>742</v>
      </c>
      <c r="I425" s="54" t="n">
        <v>700</v>
      </c>
      <c r="J425" s="54" t="n">
        <v>493</v>
      </c>
      <c r="K425" s="54" t="n">
        <v>300</v>
      </c>
      <c r="L425" s="54" t="n">
        <f aca="false">K425</f>
        <v>300</v>
      </c>
      <c r="M425" s="54" t="n">
        <f aca="false">L425</f>
        <v>300</v>
      </c>
    </row>
    <row r="426" customFormat="false" ht="13.8" hidden="false" customHeight="false" outlineLevel="0" collapsed="false">
      <c r="A426" s="47" t="n">
        <v>7</v>
      </c>
      <c r="B426" s="47" t="n">
        <v>2</v>
      </c>
      <c r="D426" s="91" t="s">
        <v>8</v>
      </c>
      <c r="E426" s="92" t="n">
        <v>111</v>
      </c>
      <c r="F426" s="92" t="s">
        <v>130</v>
      </c>
      <c r="G426" s="93" t="n">
        <f aca="false">SUM(G424:G425)</f>
        <v>1620.36</v>
      </c>
      <c r="H426" s="93" t="n">
        <f aca="false">SUM(H424:H425)</f>
        <v>2059.12</v>
      </c>
      <c r="I426" s="93" t="n">
        <f aca="false">SUM(I424:I425)</f>
        <v>2000</v>
      </c>
      <c r="J426" s="93" t="n">
        <f aca="false">SUM(J424:J425)</f>
        <v>1033.96</v>
      </c>
      <c r="K426" s="93" t="n">
        <f aca="false">SUM(K424:K425)</f>
        <v>800</v>
      </c>
      <c r="L426" s="93" t="n">
        <f aca="false">SUM(L424:L425)</f>
        <v>800</v>
      </c>
      <c r="M426" s="93" t="n">
        <f aca="false">SUM(M424:M425)</f>
        <v>800</v>
      </c>
    </row>
    <row r="427" customFormat="false" ht="13.8" hidden="false" customHeight="false" outlineLevel="0" collapsed="false">
      <c r="A427" s="47" t="n">
        <v>7</v>
      </c>
      <c r="B427" s="47" t="n">
        <v>2</v>
      </c>
      <c r="D427" s="110" t="s">
        <v>230</v>
      </c>
      <c r="E427" s="53" t="n">
        <v>640</v>
      </c>
      <c r="F427" s="53" t="s">
        <v>108</v>
      </c>
      <c r="G427" s="54" t="n">
        <v>2916.74</v>
      </c>
      <c r="H427" s="54" t="n">
        <v>3400</v>
      </c>
      <c r="I427" s="54" t="n">
        <v>3000</v>
      </c>
      <c r="J427" s="54" t="n">
        <v>4850</v>
      </c>
      <c r="K427" s="54" t="n">
        <v>3250</v>
      </c>
      <c r="L427" s="54" t="n">
        <f aca="false">K427</f>
        <v>3250</v>
      </c>
      <c r="M427" s="54" t="n">
        <f aca="false">L427</f>
        <v>3250</v>
      </c>
    </row>
    <row r="428" customFormat="false" ht="13.8" hidden="false" customHeight="false" outlineLevel="0" collapsed="false">
      <c r="A428" s="47" t="n">
        <v>7</v>
      </c>
      <c r="B428" s="47" t="n">
        <v>2</v>
      </c>
      <c r="D428" s="109" t="s">
        <v>231</v>
      </c>
      <c r="E428" s="53" t="n">
        <v>640</v>
      </c>
      <c r="F428" s="53" t="s">
        <v>108</v>
      </c>
      <c r="G428" s="54" t="n">
        <v>2915.87</v>
      </c>
      <c r="H428" s="54" t="n">
        <v>150</v>
      </c>
      <c r="I428" s="54" t="n">
        <v>500</v>
      </c>
      <c r="J428" s="54" t="n">
        <v>0</v>
      </c>
      <c r="K428" s="54" t="n">
        <v>0</v>
      </c>
      <c r="L428" s="54" t="n">
        <f aca="false">K428</f>
        <v>0</v>
      </c>
      <c r="M428" s="54" t="n">
        <f aca="false">L428</f>
        <v>0</v>
      </c>
    </row>
    <row r="429" customFormat="false" ht="13.8" hidden="false" customHeight="false" outlineLevel="0" collapsed="false">
      <c r="A429" s="47" t="n">
        <v>7</v>
      </c>
      <c r="B429" s="47" t="n">
        <v>2</v>
      </c>
      <c r="D429" s="91" t="s">
        <v>8</v>
      </c>
      <c r="E429" s="92" t="n">
        <v>41</v>
      </c>
      <c r="F429" s="92" t="s">
        <v>10</v>
      </c>
      <c r="G429" s="93" t="n">
        <f aca="false">SUM(G427:G428)</f>
        <v>5832.61</v>
      </c>
      <c r="H429" s="93" t="n">
        <f aca="false">SUM(H427:H428)</f>
        <v>3550</v>
      </c>
      <c r="I429" s="93" t="n">
        <f aca="false">SUM(I427:I428)</f>
        <v>3500</v>
      </c>
      <c r="J429" s="93" t="n">
        <f aca="false">SUM(J427:J428)</f>
        <v>4850</v>
      </c>
      <c r="K429" s="93" t="n">
        <f aca="false">SUM(K427:K428)</f>
        <v>3250</v>
      </c>
      <c r="L429" s="93" t="n">
        <f aca="false">SUM(L427:L428)</f>
        <v>3250</v>
      </c>
      <c r="M429" s="93" t="n">
        <f aca="false">SUM(M427:M428)</f>
        <v>3250</v>
      </c>
    </row>
    <row r="430" customFormat="false" ht="13.8" hidden="false" customHeight="false" outlineLevel="0" collapsed="false">
      <c r="A430" s="47" t="n">
        <v>7</v>
      </c>
      <c r="B430" s="47" t="n">
        <v>2</v>
      </c>
      <c r="D430" s="57"/>
      <c r="E430" s="58"/>
      <c r="F430" s="55" t="s">
        <v>18</v>
      </c>
      <c r="G430" s="56" t="n">
        <f aca="false">G426+G429</f>
        <v>7452.97</v>
      </c>
      <c r="H430" s="56" t="n">
        <f aca="false">H426+H429</f>
        <v>5609.12</v>
      </c>
      <c r="I430" s="56" t="n">
        <f aca="false">I426+I429</f>
        <v>5500</v>
      </c>
      <c r="J430" s="56" t="n">
        <f aca="false">J426+J429</f>
        <v>5883.96</v>
      </c>
      <c r="K430" s="56" t="n">
        <f aca="false">K426+K429</f>
        <v>4050</v>
      </c>
      <c r="L430" s="56" t="n">
        <f aca="false">L426+L429</f>
        <v>4050</v>
      </c>
      <c r="M430" s="56" t="n">
        <f aca="false">M426+M429</f>
        <v>4050</v>
      </c>
    </row>
    <row r="432" customFormat="false" ht="13.8" hidden="false" customHeight="false" outlineLevel="0" collapsed="false">
      <c r="D432" s="111" t="s">
        <v>232</v>
      </c>
      <c r="E432" s="111"/>
      <c r="F432" s="111"/>
      <c r="G432" s="111"/>
      <c r="H432" s="111"/>
      <c r="I432" s="111"/>
      <c r="J432" s="111"/>
      <c r="K432" s="111"/>
      <c r="L432" s="111"/>
      <c r="M432" s="111"/>
    </row>
    <row r="433" customFormat="false" ht="14.4" hidden="false" customHeight="false" outlineLevel="0" collapsed="false">
      <c r="D433" s="112" t="s">
        <v>20</v>
      </c>
      <c r="E433" s="112" t="s">
        <v>21</v>
      </c>
      <c r="F433" s="112" t="s">
        <v>22</v>
      </c>
      <c r="G433" s="112" t="s">
        <v>1</v>
      </c>
      <c r="H433" s="112" t="s">
        <v>2</v>
      </c>
      <c r="I433" s="112" t="s">
        <v>3</v>
      </c>
      <c r="J433" s="112" t="s">
        <v>4</v>
      </c>
      <c r="K433" s="112" t="s">
        <v>5</v>
      </c>
      <c r="L433" s="112" t="s">
        <v>6</v>
      </c>
      <c r="M433" s="112" t="s">
        <v>7</v>
      </c>
    </row>
    <row r="434" customFormat="false" ht="13.8" hidden="false" customHeight="false" outlineLevel="0" collapsed="false">
      <c r="A434" s="47" t="n">
        <v>7</v>
      </c>
      <c r="B434" s="47" t="n">
        <v>3</v>
      </c>
      <c r="D434" s="113" t="s">
        <v>186</v>
      </c>
      <c r="E434" s="114" t="n">
        <v>610</v>
      </c>
      <c r="F434" s="114" t="s">
        <v>105</v>
      </c>
      <c r="G434" s="115" t="n">
        <v>0</v>
      </c>
      <c r="H434" s="115" t="n">
        <v>0</v>
      </c>
      <c r="I434" s="115" t="n">
        <v>5830</v>
      </c>
      <c r="J434" s="115" t="n">
        <v>0</v>
      </c>
      <c r="K434" s="115"/>
      <c r="L434" s="115"/>
      <c r="M434" s="115"/>
    </row>
    <row r="435" customFormat="false" ht="13.8" hidden="false" customHeight="false" outlineLevel="0" collapsed="false">
      <c r="A435" s="47" t="n">
        <v>7</v>
      </c>
      <c r="B435" s="47" t="n">
        <v>3</v>
      </c>
      <c r="D435" s="113"/>
      <c r="E435" s="114" t="n">
        <v>620</v>
      </c>
      <c r="F435" s="114" t="s">
        <v>106</v>
      </c>
      <c r="G435" s="115" t="n">
        <v>0</v>
      </c>
      <c r="H435" s="115" t="n">
        <v>0</v>
      </c>
      <c r="I435" s="115" t="n">
        <v>2038</v>
      </c>
      <c r="J435" s="115" t="n">
        <v>0</v>
      </c>
      <c r="K435" s="115"/>
      <c r="L435" s="115"/>
      <c r="M435" s="115"/>
    </row>
    <row r="436" customFormat="false" ht="13.8" hidden="false" customHeight="false" outlineLevel="0" collapsed="false">
      <c r="A436" s="47" t="n">
        <v>7</v>
      </c>
      <c r="B436" s="47" t="n">
        <v>3</v>
      </c>
      <c r="D436" s="113"/>
      <c r="E436" s="114" t="n">
        <v>630</v>
      </c>
      <c r="F436" s="114" t="s">
        <v>107</v>
      </c>
      <c r="G436" s="115" t="n">
        <v>0</v>
      </c>
      <c r="H436" s="115" t="n">
        <v>0</v>
      </c>
      <c r="I436" s="115" t="n">
        <v>700</v>
      </c>
      <c r="J436" s="115" t="n">
        <v>0</v>
      </c>
      <c r="K436" s="115"/>
      <c r="L436" s="115"/>
      <c r="M436" s="115"/>
    </row>
    <row r="437" customFormat="false" ht="13.8" hidden="false" customHeight="false" outlineLevel="0" collapsed="false">
      <c r="A437" s="47" t="n">
        <v>7</v>
      </c>
      <c r="B437" s="47" t="n">
        <v>3</v>
      </c>
      <c r="D437" s="116" t="s">
        <v>8</v>
      </c>
      <c r="E437" s="117" t="n">
        <v>111</v>
      </c>
      <c r="F437" s="117" t="s">
        <v>130</v>
      </c>
      <c r="G437" s="118" t="n">
        <f aca="false">SUM(G434:G436)</f>
        <v>0</v>
      </c>
      <c r="H437" s="118" t="n">
        <f aca="false">SUM(H434:H436)</f>
        <v>0</v>
      </c>
      <c r="I437" s="118" t="n">
        <f aca="false">SUM(I434:I436)</f>
        <v>8568</v>
      </c>
      <c r="J437" s="118" t="n">
        <f aca="false">SUM(J434:J436)</f>
        <v>0</v>
      </c>
      <c r="K437" s="118" t="n">
        <f aca="false">SUM(K434:K436)</f>
        <v>0</v>
      </c>
      <c r="L437" s="118" t="n">
        <f aca="false">SUM(L434:L436)</f>
        <v>0</v>
      </c>
      <c r="M437" s="118" t="n">
        <f aca="false">SUM(M434:M436)</f>
        <v>0</v>
      </c>
    </row>
    <row r="438" customFormat="false" ht="13.8" hidden="false" customHeight="false" outlineLevel="0" collapsed="false">
      <c r="A438" s="47" t="n">
        <v>7</v>
      </c>
      <c r="B438" s="47" t="n">
        <v>3</v>
      </c>
      <c r="D438" s="113" t="s">
        <v>186</v>
      </c>
      <c r="E438" s="114" t="n">
        <v>610</v>
      </c>
      <c r="F438" s="114" t="s">
        <v>105</v>
      </c>
      <c r="G438" s="115" t="n">
        <v>7217.85</v>
      </c>
      <c r="H438" s="115" t="n">
        <v>6323.5</v>
      </c>
      <c r="I438" s="115" t="n">
        <v>0</v>
      </c>
      <c r="J438" s="115" t="n">
        <v>0</v>
      </c>
      <c r="K438" s="115"/>
      <c r="L438" s="115"/>
      <c r="M438" s="115"/>
    </row>
    <row r="439" customFormat="false" ht="13.8" hidden="false" customHeight="false" outlineLevel="0" collapsed="false">
      <c r="A439" s="47" t="n">
        <v>7</v>
      </c>
      <c r="B439" s="47" t="n">
        <v>3</v>
      </c>
      <c r="D439" s="113"/>
      <c r="E439" s="114" t="n">
        <v>620</v>
      </c>
      <c r="F439" s="114" t="s">
        <v>106</v>
      </c>
      <c r="G439" s="115" t="n">
        <v>2593.47</v>
      </c>
      <c r="H439" s="115" t="n">
        <v>2122.5</v>
      </c>
      <c r="I439" s="115" t="n">
        <v>0</v>
      </c>
      <c r="J439" s="115" t="n">
        <v>0</v>
      </c>
      <c r="K439" s="115"/>
      <c r="L439" s="115"/>
      <c r="M439" s="115"/>
    </row>
    <row r="440" customFormat="false" ht="13.8" hidden="false" customHeight="false" outlineLevel="0" collapsed="false">
      <c r="A440" s="47" t="n">
        <v>7</v>
      </c>
      <c r="B440" s="47" t="n">
        <v>3</v>
      </c>
      <c r="D440" s="113"/>
      <c r="E440" s="114" t="n">
        <v>630</v>
      </c>
      <c r="F440" s="114" t="s">
        <v>107</v>
      </c>
      <c r="G440" s="115" t="n">
        <v>740.58</v>
      </c>
      <c r="H440" s="115" t="n">
        <v>1339.34</v>
      </c>
      <c r="I440" s="115" t="n">
        <v>768</v>
      </c>
      <c r="J440" s="115" t="n">
        <v>105.54</v>
      </c>
      <c r="K440" s="115"/>
      <c r="L440" s="115"/>
      <c r="M440" s="115"/>
    </row>
    <row r="441" customFormat="false" ht="13.8" hidden="false" customHeight="false" outlineLevel="0" collapsed="false">
      <c r="A441" s="47" t="n">
        <v>7</v>
      </c>
      <c r="B441" s="47" t="n">
        <v>3</v>
      </c>
      <c r="D441" s="116" t="s">
        <v>8</v>
      </c>
      <c r="E441" s="117" t="n">
        <v>41</v>
      </c>
      <c r="F441" s="117" t="s">
        <v>10</v>
      </c>
      <c r="G441" s="118" t="n">
        <f aca="false">SUM(G438:G440)</f>
        <v>10551.9</v>
      </c>
      <c r="H441" s="118" t="n">
        <f aca="false">SUM(H438:H440)</f>
        <v>9785.34</v>
      </c>
      <c r="I441" s="118" t="n">
        <f aca="false">SUM(I438:I440)</f>
        <v>768</v>
      </c>
      <c r="J441" s="118" t="n">
        <f aca="false">SUM(J438:J440)</f>
        <v>105.54</v>
      </c>
      <c r="K441" s="118" t="n">
        <f aca="false">SUM(K438:K440)</f>
        <v>0</v>
      </c>
      <c r="L441" s="118" t="n">
        <f aca="false">SUM(L438:L440)</f>
        <v>0</v>
      </c>
      <c r="M441" s="118" t="n">
        <f aca="false">SUM(M438:M440)</f>
        <v>0</v>
      </c>
    </row>
    <row r="442" customFormat="false" ht="13.8" hidden="false" customHeight="false" outlineLevel="0" collapsed="false">
      <c r="A442" s="47" t="n">
        <v>7</v>
      </c>
      <c r="B442" s="47" t="n">
        <v>3</v>
      </c>
      <c r="D442" s="119"/>
      <c r="E442" s="120"/>
      <c r="F442" s="121" t="s">
        <v>18</v>
      </c>
      <c r="G442" s="122" t="n">
        <f aca="false">G437+G441</f>
        <v>10551.9</v>
      </c>
      <c r="H442" s="122" t="n">
        <f aca="false">H437+H441</f>
        <v>9785.34</v>
      </c>
      <c r="I442" s="122" t="n">
        <f aca="false">I437+I441</f>
        <v>9336</v>
      </c>
      <c r="J442" s="122" t="n">
        <f aca="false">J437+J441</f>
        <v>105.54</v>
      </c>
      <c r="K442" s="122" t="n">
        <f aca="false">K437+K441</f>
        <v>0</v>
      </c>
      <c r="L442" s="122" t="n">
        <f aca="false">L437+L441</f>
        <v>0</v>
      </c>
      <c r="M442" s="122" t="n">
        <f aca="false">M437+M441</f>
        <v>0</v>
      </c>
    </row>
    <row r="444" customFormat="false" ht="13.8" hidden="false" customHeight="false" outlineLevel="0" collapsed="false">
      <c r="D444" s="59" t="s">
        <v>233</v>
      </c>
      <c r="E444" s="59"/>
      <c r="F444" s="59"/>
      <c r="G444" s="59"/>
      <c r="H444" s="59"/>
      <c r="I444" s="59"/>
      <c r="J444" s="59"/>
      <c r="K444" s="59"/>
      <c r="L444" s="59"/>
      <c r="M444" s="59"/>
    </row>
    <row r="445" customFormat="false" ht="14.45" hidden="false" customHeight="false" outlineLevel="0" collapsed="false">
      <c r="D445" s="50"/>
      <c r="E445" s="50"/>
      <c r="F445" s="50"/>
      <c r="G445" s="51" t="s">
        <v>1</v>
      </c>
      <c r="H445" s="51" t="s">
        <v>2</v>
      </c>
      <c r="I445" s="51" t="s">
        <v>3</v>
      </c>
      <c r="J445" s="51" t="s">
        <v>4</v>
      </c>
      <c r="K445" s="51" t="s">
        <v>5</v>
      </c>
      <c r="L445" s="51" t="s">
        <v>6</v>
      </c>
      <c r="M445" s="51" t="s">
        <v>7</v>
      </c>
    </row>
    <row r="446" customFormat="false" ht="13.8" hidden="false" customHeight="false" outlineLevel="0" collapsed="false">
      <c r="A446" s="47" t="n">
        <v>8</v>
      </c>
      <c r="D446" s="60" t="s">
        <v>8</v>
      </c>
      <c r="E446" s="61" t="n">
        <v>111</v>
      </c>
      <c r="F446" s="61" t="s">
        <v>89</v>
      </c>
      <c r="G446" s="62" t="n">
        <f aca="false">G468+G505+G535</f>
        <v>0</v>
      </c>
      <c r="H446" s="62" t="n">
        <f aca="false">H468+H505+H535</f>
        <v>10000</v>
      </c>
      <c r="I446" s="62" t="n">
        <f aca="false">I468+I505+I535</f>
        <v>0</v>
      </c>
      <c r="J446" s="62" t="n">
        <f aca="false">J468+J505+J535</f>
        <v>50000</v>
      </c>
      <c r="K446" s="62" t="n">
        <f aca="false">K468+K495+K505+K535</f>
        <v>1505300</v>
      </c>
      <c r="L446" s="62" t="n">
        <f aca="false">L468+L505+L535</f>
        <v>274600</v>
      </c>
      <c r="M446" s="62" t="n">
        <f aca="false">M468+M505+M535</f>
        <v>0</v>
      </c>
    </row>
    <row r="447" customFormat="false" ht="13.8" hidden="false" customHeight="false" outlineLevel="0" collapsed="false">
      <c r="A447" s="47" t="n">
        <v>8</v>
      </c>
      <c r="D447" s="60"/>
      <c r="E447" s="61" t="n">
        <v>41</v>
      </c>
      <c r="F447" s="61" t="s">
        <v>10</v>
      </c>
      <c r="G447" s="62" t="n">
        <f aca="false">G453+G469+G483+G496+G506+G524+G536+G547</f>
        <v>48692.63</v>
      </c>
      <c r="H447" s="62" t="n">
        <f aca="false">H453+H469+H483+H496+H506+H524+H536+H547</f>
        <v>12262.35</v>
      </c>
      <c r="I447" s="62" t="n">
        <f aca="false">I453+I469+I483+I496+I506+I524+I536+I547</f>
        <v>360450</v>
      </c>
      <c r="J447" s="62" t="n">
        <f aca="false">J453+J469+J483+J496+J506+J524+J536+J547</f>
        <v>279817.53</v>
      </c>
      <c r="K447" s="62" t="n">
        <f aca="false">K453+K469+K483+K496+K506+K524+K536+K547</f>
        <v>409903</v>
      </c>
      <c r="L447" s="62" t="n">
        <f aca="false">L453+L469+L483+L496+L506+L524+L536+L547</f>
        <v>321209</v>
      </c>
      <c r="M447" s="62" t="n">
        <f aca="false">M453+M469+M483+M496+M506+M524+M536+M547</f>
        <v>312279</v>
      </c>
    </row>
    <row r="448" customFormat="false" ht="13.8" hidden="false" customHeight="false" outlineLevel="0" collapsed="false">
      <c r="A448" s="47" t="n">
        <v>8</v>
      </c>
      <c r="D448" s="60"/>
      <c r="E448" s="61" t="n">
        <v>52</v>
      </c>
      <c r="F448" s="61" t="s">
        <v>13</v>
      </c>
      <c r="G448" s="62" t="n">
        <f aca="false">G454</f>
        <v>0</v>
      </c>
      <c r="H448" s="62" t="n">
        <f aca="false">H454</f>
        <v>0</v>
      </c>
      <c r="I448" s="62" t="n">
        <f aca="false">I454</f>
        <v>0</v>
      </c>
      <c r="J448" s="62" t="n">
        <f aca="false">J454</f>
        <v>0</v>
      </c>
      <c r="K448" s="62" t="n">
        <f aca="false">K454</f>
        <v>60000</v>
      </c>
      <c r="L448" s="62" t="n">
        <f aca="false">L454</f>
        <v>0</v>
      </c>
      <c r="M448" s="62" t="n">
        <f aca="false">M454</f>
        <v>0</v>
      </c>
    </row>
    <row r="449" customFormat="false" ht="13.8" hidden="false" customHeight="false" outlineLevel="0" collapsed="false">
      <c r="A449" s="47" t="n">
        <v>8</v>
      </c>
      <c r="D449" s="57"/>
      <c r="E449" s="58"/>
      <c r="F449" s="63" t="s">
        <v>18</v>
      </c>
      <c r="G449" s="64" t="n">
        <f aca="false">SUM(G446:G448)</f>
        <v>48692.63</v>
      </c>
      <c r="H449" s="64" t="n">
        <f aca="false">SUM(H446:H448)</f>
        <v>22262.35</v>
      </c>
      <c r="I449" s="64" t="n">
        <f aca="false">SUM(I446:I448)</f>
        <v>360450</v>
      </c>
      <c r="J449" s="64" t="n">
        <f aca="false">SUM(J446:J448)</f>
        <v>329817.53</v>
      </c>
      <c r="K449" s="64" t="n">
        <f aca="false">SUM(K446:K448)</f>
        <v>1975203</v>
      </c>
      <c r="L449" s="64" t="n">
        <f aca="false">SUM(L446:L448)</f>
        <v>595809</v>
      </c>
      <c r="M449" s="64" t="n">
        <f aca="false">SUM(M446:M448)</f>
        <v>312279</v>
      </c>
    </row>
    <row r="451" customFormat="false" ht="13.8" hidden="false" customHeight="false" outlineLevel="0" collapsed="false">
      <c r="D451" s="65" t="s">
        <v>234</v>
      </c>
      <c r="E451" s="65"/>
      <c r="F451" s="65"/>
      <c r="G451" s="65"/>
      <c r="H451" s="65"/>
      <c r="I451" s="65"/>
      <c r="J451" s="65"/>
      <c r="K451" s="65"/>
      <c r="L451" s="65"/>
      <c r="M451" s="65"/>
    </row>
    <row r="452" customFormat="false" ht="14.45" hidden="false" customHeight="false" outlineLevel="0" collapsed="false">
      <c r="D452" s="123"/>
      <c r="E452" s="51"/>
      <c r="F452" s="51"/>
      <c r="G452" s="51" t="s">
        <v>1</v>
      </c>
      <c r="H452" s="51" t="s">
        <v>2</v>
      </c>
      <c r="I452" s="51" t="s">
        <v>3</v>
      </c>
      <c r="J452" s="51" t="s">
        <v>4</v>
      </c>
      <c r="K452" s="51" t="s">
        <v>5</v>
      </c>
      <c r="L452" s="51" t="s">
        <v>6</v>
      </c>
      <c r="M452" s="51" t="s">
        <v>7</v>
      </c>
    </row>
    <row r="453" customFormat="false" ht="13.8" hidden="false" customHeight="false" outlineLevel="0" collapsed="false">
      <c r="A453" s="47" t="n">
        <v>8</v>
      </c>
      <c r="B453" s="47" t="n">
        <v>1</v>
      </c>
      <c r="D453" s="66" t="s">
        <v>8</v>
      </c>
      <c r="E453" s="53" t="n">
        <v>41</v>
      </c>
      <c r="F453" s="53" t="s">
        <v>10</v>
      </c>
      <c r="G453" s="54" t="n">
        <f aca="false">G458</f>
        <v>20990.96</v>
      </c>
      <c r="H453" s="54" t="n">
        <f aca="false">H458</f>
        <v>1081.99</v>
      </c>
      <c r="I453" s="54" t="n">
        <f aca="false">35000+25000</f>
        <v>60000</v>
      </c>
      <c r="J453" s="54" t="n">
        <v>85530.76</v>
      </c>
      <c r="K453" s="54" t="n">
        <v>75000</v>
      </c>
      <c r="L453" s="54" t="n">
        <v>0</v>
      </c>
      <c r="M453" s="54" t="n">
        <f aca="false">L453</f>
        <v>0</v>
      </c>
    </row>
    <row r="454" customFormat="false" ht="13.8" hidden="false" customHeight="false" outlineLevel="0" collapsed="false">
      <c r="A454" s="47" t="n">
        <v>8</v>
      </c>
      <c r="B454" s="47" t="n">
        <v>1</v>
      </c>
      <c r="D454" s="66"/>
      <c r="E454" s="53" t="n">
        <v>52</v>
      </c>
      <c r="F454" s="53" t="s">
        <v>13</v>
      </c>
      <c r="G454" s="54" t="n">
        <v>0</v>
      </c>
      <c r="H454" s="54" t="n">
        <v>0</v>
      </c>
      <c r="I454" s="54" t="n">
        <v>0</v>
      </c>
      <c r="J454" s="54" t="n">
        <v>0</v>
      </c>
      <c r="K454" s="54" t="n">
        <v>60000</v>
      </c>
      <c r="L454" s="54" t="n">
        <v>0</v>
      </c>
      <c r="M454" s="54" t="n">
        <f aca="false">L454</f>
        <v>0</v>
      </c>
    </row>
    <row r="455" customFormat="false" ht="13.8" hidden="false" customHeight="false" outlineLevel="0" collapsed="false">
      <c r="A455" s="47" t="n">
        <v>8</v>
      </c>
      <c r="B455" s="47" t="n">
        <v>1</v>
      </c>
      <c r="D455" s="57"/>
      <c r="E455" s="58"/>
      <c r="F455" s="55" t="s">
        <v>18</v>
      </c>
      <c r="G455" s="56" t="n">
        <f aca="false">SUM(G453:G453)</f>
        <v>20990.96</v>
      </c>
      <c r="H455" s="56" t="n">
        <f aca="false">SUM(H453:H453)</f>
        <v>1081.99</v>
      </c>
      <c r="I455" s="56" t="n">
        <f aca="false">SUM(I453:I453)</f>
        <v>60000</v>
      </c>
      <c r="J455" s="56" t="n">
        <f aca="false">SUM(J453:J453)</f>
        <v>85530.76</v>
      </c>
      <c r="K455" s="56" t="n">
        <f aca="false">SUM(K453:K454)</f>
        <v>135000</v>
      </c>
      <c r="L455" s="56" t="n">
        <f aca="false">SUM(L453:L453)</f>
        <v>0</v>
      </c>
      <c r="M455" s="56" t="n">
        <f aca="false">SUM(M453:M453)</f>
        <v>0</v>
      </c>
    </row>
    <row r="457" customFormat="false" ht="13.8" hidden="false" customHeight="false" outlineLevel="0" collapsed="false">
      <c r="D457" s="47" t="s">
        <v>43</v>
      </c>
    </row>
    <row r="458" customFormat="false" ht="13.8" hidden="false" customHeight="false" outlineLevel="0" collapsed="false">
      <c r="D458" s="66" t="s">
        <v>235</v>
      </c>
      <c r="E458" s="74" t="s">
        <v>236</v>
      </c>
      <c r="F458" s="75"/>
      <c r="G458" s="76" t="n">
        <v>20990.96</v>
      </c>
      <c r="H458" s="76" t="n">
        <v>1081.99</v>
      </c>
      <c r="I458" s="76" t="n">
        <v>35000</v>
      </c>
      <c r="J458" s="76" t="n">
        <f aca="false">SUM(J459:J462)</f>
        <v>55630.76</v>
      </c>
      <c r="K458" s="76" t="n">
        <f aca="false">SUM(K459:K462)</f>
        <v>45000</v>
      </c>
      <c r="L458" s="76"/>
      <c r="M458" s="77"/>
    </row>
    <row r="459" customFormat="false" ht="13.8" hidden="false" customHeight="false" outlineLevel="0" collapsed="false">
      <c r="D459" s="66"/>
      <c r="E459" s="74" t="s">
        <v>237</v>
      </c>
      <c r="F459" s="75"/>
      <c r="G459" s="76"/>
      <c r="H459" s="76"/>
      <c r="I459" s="76"/>
      <c r="J459" s="76" t="n">
        <v>1914.06</v>
      </c>
      <c r="K459" s="76" t="n">
        <v>5000</v>
      </c>
      <c r="L459" s="76"/>
      <c r="M459" s="77"/>
    </row>
    <row r="460" customFormat="false" ht="13.8" hidden="false" customHeight="false" outlineLevel="0" collapsed="false">
      <c r="D460" s="66"/>
      <c r="E460" s="74" t="s">
        <v>238</v>
      </c>
      <c r="F460" s="75"/>
      <c r="G460" s="76"/>
      <c r="H460" s="76"/>
      <c r="I460" s="76"/>
      <c r="J460" s="76" t="n">
        <f aca="false">300+51801.09</f>
        <v>52101.09</v>
      </c>
      <c r="K460" s="76"/>
      <c r="L460" s="76"/>
      <c r="M460" s="77"/>
    </row>
    <row r="461" customFormat="false" ht="13.8" hidden="false" customHeight="false" outlineLevel="0" collapsed="false">
      <c r="D461" s="66"/>
      <c r="E461" s="74" t="s">
        <v>239</v>
      </c>
      <c r="F461" s="75"/>
      <c r="G461" s="76"/>
      <c r="H461" s="76"/>
      <c r="I461" s="76"/>
      <c r="J461" s="76"/>
      <c r="K461" s="76" t="n">
        <v>10000</v>
      </c>
      <c r="L461" s="76"/>
      <c r="M461" s="77"/>
    </row>
    <row r="462" customFormat="false" ht="13.8" hidden="false" customHeight="false" outlineLevel="0" collapsed="false">
      <c r="D462" s="66"/>
      <c r="E462" s="74" t="s">
        <v>240</v>
      </c>
      <c r="F462" s="75"/>
      <c r="G462" s="76"/>
      <c r="H462" s="76"/>
      <c r="I462" s="76"/>
      <c r="J462" s="76" t="n">
        <f aca="false">180+1435.61</f>
        <v>1615.61</v>
      </c>
      <c r="K462" s="76" t="n">
        <v>30000</v>
      </c>
      <c r="L462" s="76"/>
      <c r="M462" s="77"/>
    </row>
    <row r="463" customFormat="false" ht="13.8" hidden="false" customHeight="false" outlineLevel="0" collapsed="false">
      <c r="D463" s="66"/>
      <c r="E463" s="74" t="s">
        <v>241</v>
      </c>
      <c r="F463" s="75"/>
      <c r="G463" s="76"/>
      <c r="H463" s="76"/>
      <c r="I463" s="76"/>
      <c r="J463" s="76"/>
      <c r="K463" s="76" t="n">
        <v>90000</v>
      </c>
      <c r="L463" s="76"/>
      <c r="M463" s="77"/>
    </row>
    <row r="464" customFormat="false" ht="13.8" hidden="false" customHeight="false" outlineLevel="0" collapsed="false">
      <c r="D464" s="66"/>
      <c r="E464" s="74" t="s">
        <v>242</v>
      </c>
      <c r="F464" s="75"/>
      <c r="G464" s="76"/>
      <c r="H464" s="76"/>
      <c r="I464" s="76" t="n">
        <v>25000</v>
      </c>
      <c r="J464" s="76" t="n">
        <v>29900</v>
      </c>
      <c r="K464" s="76"/>
      <c r="L464" s="76"/>
      <c r="M464" s="77"/>
    </row>
    <row r="466" customFormat="false" ht="13.8" hidden="false" customHeight="false" outlineLevel="0" collapsed="false">
      <c r="D466" s="65" t="s">
        <v>243</v>
      </c>
      <c r="E466" s="65"/>
      <c r="F466" s="65"/>
      <c r="G466" s="65"/>
      <c r="H466" s="65"/>
      <c r="I466" s="65"/>
      <c r="J466" s="65"/>
      <c r="K466" s="65"/>
      <c r="L466" s="65"/>
      <c r="M466" s="65"/>
    </row>
    <row r="467" customFormat="false" ht="14.45" hidden="false" customHeight="false" outlineLevel="0" collapsed="false">
      <c r="D467" s="123"/>
      <c r="E467" s="51"/>
      <c r="F467" s="51"/>
      <c r="G467" s="51" t="s">
        <v>1</v>
      </c>
      <c r="H467" s="51" t="s">
        <v>2</v>
      </c>
      <c r="I467" s="51" t="s">
        <v>3</v>
      </c>
      <c r="J467" s="51" t="s">
        <v>4</v>
      </c>
      <c r="K467" s="51" t="s">
        <v>5</v>
      </c>
      <c r="L467" s="51" t="s">
        <v>6</v>
      </c>
      <c r="M467" s="51" t="s">
        <v>7</v>
      </c>
    </row>
    <row r="468" customFormat="false" ht="13.8" hidden="false" customHeight="false" outlineLevel="0" collapsed="false">
      <c r="A468" s="47" t="n">
        <v>8</v>
      </c>
      <c r="B468" s="47" t="n">
        <v>2</v>
      </c>
      <c r="D468" s="124" t="s">
        <v>8</v>
      </c>
      <c r="E468" s="53" t="n">
        <v>111</v>
      </c>
      <c r="F468" s="53" t="s">
        <v>130</v>
      </c>
      <c r="G468" s="54" t="n">
        <v>0</v>
      </c>
      <c r="H468" s="54" t="n">
        <v>0</v>
      </c>
      <c r="I468" s="54" t="n">
        <v>0</v>
      </c>
      <c r="J468" s="54" t="n">
        <v>50000</v>
      </c>
      <c r="K468" s="54" t="n">
        <f aca="false">417300</f>
        <v>417300</v>
      </c>
      <c r="L468" s="54" t="n">
        <f aca="false">L475-L469</f>
        <v>274600</v>
      </c>
      <c r="M468" s="54" t="n">
        <v>0</v>
      </c>
    </row>
    <row r="469" customFormat="false" ht="13.8" hidden="false" customHeight="false" outlineLevel="0" collapsed="false">
      <c r="A469" s="47" t="n">
        <v>8</v>
      </c>
      <c r="B469" s="47" t="n">
        <v>2</v>
      </c>
      <c r="D469" s="124" t="s">
        <v>8</v>
      </c>
      <c r="E469" s="53" t="n">
        <v>41</v>
      </c>
      <c r="F469" s="53" t="s">
        <v>10</v>
      </c>
      <c r="G469" s="54" t="n">
        <f aca="false">SUM(G473:G479)</f>
        <v>13900.37</v>
      </c>
      <c r="H469" s="54" t="n">
        <f aca="false">SUM(H473:H479)</f>
        <v>2196</v>
      </c>
      <c r="I469" s="54" t="n">
        <f aca="false">SUM(I473:I479)</f>
        <v>39450</v>
      </c>
      <c r="J469" s="54" t="n">
        <f aca="false">SUM(J473:J479)-J468</f>
        <v>35244.74</v>
      </c>
      <c r="K469" s="54" t="n">
        <f aca="false">SUM(K473:K479)-K468</f>
        <v>58431</v>
      </c>
      <c r="L469" s="54" t="n">
        <f aca="false">46250</f>
        <v>46250</v>
      </c>
      <c r="M469" s="54" t="n">
        <f aca="false">SUM(M473:M479)</f>
        <v>0</v>
      </c>
    </row>
    <row r="470" customFormat="false" ht="13.8" hidden="false" customHeight="false" outlineLevel="0" collapsed="false">
      <c r="A470" s="47" t="n">
        <v>8</v>
      </c>
      <c r="B470" s="47" t="n">
        <v>2</v>
      </c>
      <c r="D470" s="57"/>
      <c r="E470" s="58"/>
      <c r="F470" s="55" t="s">
        <v>18</v>
      </c>
      <c r="G470" s="56" t="n">
        <f aca="false">SUM(G468:G469)</f>
        <v>13900.37</v>
      </c>
      <c r="H470" s="56" t="n">
        <f aca="false">SUM(H468:H469)</f>
        <v>2196</v>
      </c>
      <c r="I470" s="56" t="n">
        <f aca="false">SUM(I468:I469)</f>
        <v>39450</v>
      </c>
      <c r="J470" s="56" t="n">
        <f aca="false">SUM(J468:J469)</f>
        <v>85244.74</v>
      </c>
      <c r="K470" s="56" t="n">
        <f aca="false">SUM(K468:K469)</f>
        <v>475731</v>
      </c>
      <c r="L470" s="56" t="n">
        <f aca="false">SUM(L468:L469)</f>
        <v>320850</v>
      </c>
      <c r="M470" s="56" t="n">
        <f aca="false">SUM(M468:M469)</f>
        <v>0</v>
      </c>
    </row>
    <row r="472" customFormat="false" ht="13.8" hidden="false" customHeight="false" outlineLevel="0" collapsed="false">
      <c r="D472" s="47" t="s">
        <v>43</v>
      </c>
    </row>
    <row r="473" customFormat="false" ht="13.8" hidden="false" customHeight="false" outlineLevel="0" collapsed="false">
      <c r="D473" s="66" t="s">
        <v>244</v>
      </c>
      <c r="E473" s="74" t="s">
        <v>245</v>
      </c>
      <c r="F473" s="75"/>
      <c r="G473" s="76" t="n">
        <v>3231.29</v>
      </c>
      <c r="H473" s="76"/>
      <c r="I473" s="76"/>
      <c r="J473" s="76" t="n">
        <v>11009.2</v>
      </c>
      <c r="K473" s="125" t="n">
        <f aca="false">417300+20865</f>
        <v>438165</v>
      </c>
      <c r="L473" s="76"/>
      <c r="M473" s="77"/>
    </row>
    <row r="474" customFormat="false" ht="13.8" hidden="false" customHeight="false" outlineLevel="0" collapsed="false">
      <c r="D474" s="66"/>
      <c r="E474" s="74" t="s">
        <v>246</v>
      </c>
      <c r="F474" s="75"/>
      <c r="G474" s="76" t="n">
        <v>2262</v>
      </c>
      <c r="H474" s="76"/>
      <c r="I474" s="76"/>
      <c r="J474" s="76"/>
      <c r="K474" s="76"/>
      <c r="L474" s="76"/>
      <c r="M474" s="77"/>
    </row>
    <row r="475" customFormat="false" ht="13.8" hidden="false" customHeight="false" outlineLevel="0" collapsed="false">
      <c r="D475" s="66"/>
      <c r="E475" s="74" t="s">
        <v>247</v>
      </c>
      <c r="F475" s="75"/>
      <c r="G475" s="76"/>
      <c r="H475" s="76" t="n">
        <v>2196</v>
      </c>
      <c r="I475" s="76" t="n">
        <v>14450</v>
      </c>
      <c r="J475" s="76"/>
      <c r="K475" s="76" t="n">
        <v>10000</v>
      </c>
      <c r="L475" s="76" t="n">
        <f aca="false">274600+46250</f>
        <v>320850</v>
      </c>
      <c r="M475" s="77"/>
    </row>
    <row r="476" customFormat="false" ht="13.8" hidden="false" customHeight="false" outlineLevel="0" collapsed="false">
      <c r="D476" s="66"/>
      <c r="E476" s="74" t="s">
        <v>248</v>
      </c>
      <c r="F476" s="75"/>
      <c r="G476" s="76" t="n">
        <v>8407.08</v>
      </c>
      <c r="H476" s="76"/>
      <c r="I476" s="76"/>
      <c r="J476" s="76"/>
      <c r="K476" s="76"/>
      <c r="L476" s="76"/>
      <c r="M476" s="77"/>
    </row>
    <row r="477" customFormat="false" ht="13.8" hidden="false" customHeight="false" outlineLevel="0" collapsed="false">
      <c r="D477" s="66"/>
      <c r="E477" s="126" t="s">
        <v>249</v>
      </c>
      <c r="F477" s="75"/>
      <c r="G477" s="76"/>
      <c r="H477" s="76" t="n">
        <v>0</v>
      </c>
      <c r="I477" s="76" t="n">
        <v>20000</v>
      </c>
      <c r="J477" s="76" t="n">
        <v>73737.54</v>
      </c>
      <c r="K477" s="76"/>
      <c r="L477" s="76"/>
      <c r="M477" s="77"/>
    </row>
    <row r="478" customFormat="false" ht="13.8" hidden="false" customHeight="false" outlineLevel="0" collapsed="false">
      <c r="D478" s="66"/>
      <c r="E478" s="126" t="s">
        <v>250</v>
      </c>
      <c r="F478" s="75"/>
      <c r="G478" s="76"/>
      <c r="H478" s="76"/>
      <c r="I478" s="76" t="n">
        <v>5000</v>
      </c>
      <c r="J478" s="76" t="n">
        <v>498</v>
      </c>
      <c r="K478" s="76" t="n">
        <v>27566</v>
      </c>
      <c r="L478" s="76"/>
      <c r="M478" s="77"/>
    </row>
    <row r="479" customFormat="false" ht="13.8" hidden="false" customHeight="false" outlineLevel="0" collapsed="false">
      <c r="D479" s="66"/>
      <c r="E479" s="126" t="s">
        <v>251</v>
      </c>
      <c r="F479" s="75"/>
      <c r="G479" s="76"/>
      <c r="H479" s="76" t="n">
        <v>0</v>
      </c>
      <c r="I479" s="76"/>
      <c r="J479" s="76"/>
      <c r="K479" s="76"/>
      <c r="L479" s="76"/>
      <c r="M479" s="77"/>
    </row>
    <row r="481" customFormat="false" ht="13.8" hidden="false" customHeight="false" outlineLevel="0" collapsed="false">
      <c r="D481" s="65" t="s">
        <v>252</v>
      </c>
      <c r="E481" s="65"/>
      <c r="F481" s="65"/>
      <c r="G481" s="65"/>
      <c r="H481" s="65"/>
      <c r="I481" s="65"/>
      <c r="J481" s="65"/>
      <c r="K481" s="65"/>
      <c r="L481" s="65"/>
      <c r="M481" s="65"/>
    </row>
    <row r="482" customFormat="false" ht="14.45" hidden="false" customHeight="false" outlineLevel="0" collapsed="false">
      <c r="D482" s="123"/>
      <c r="E482" s="51"/>
      <c r="F482" s="51"/>
      <c r="G482" s="51" t="s">
        <v>1</v>
      </c>
      <c r="H482" s="51" t="s">
        <v>2</v>
      </c>
      <c r="I482" s="51" t="s">
        <v>3</v>
      </c>
      <c r="J482" s="51" t="s">
        <v>4</v>
      </c>
      <c r="K482" s="51" t="s">
        <v>5</v>
      </c>
      <c r="L482" s="51" t="s">
        <v>6</v>
      </c>
      <c r="M482" s="51" t="s">
        <v>7</v>
      </c>
    </row>
    <row r="483" customFormat="false" ht="13.8" hidden="false" customHeight="false" outlineLevel="0" collapsed="false">
      <c r="A483" s="47" t="n">
        <v>8</v>
      </c>
      <c r="B483" s="47" t="n">
        <v>3</v>
      </c>
      <c r="D483" s="124" t="s">
        <v>8</v>
      </c>
      <c r="E483" s="53" t="n">
        <v>41</v>
      </c>
      <c r="F483" s="53" t="s">
        <v>10</v>
      </c>
      <c r="G483" s="54" t="n">
        <f aca="false">SUM(G487:G491)</f>
        <v>2285.56</v>
      </c>
      <c r="H483" s="54" t="n">
        <f aca="false">SUM(H487:H491)</f>
        <v>360.81</v>
      </c>
      <c r="I483" s="54" t="n">
        <f aca="false">SUM(I487:I491)</f>
        <v>50000</v>
      </c>
      <c r="J483" s="54" t="n">
        <f aca="false">SUM(J487:J491)</f>
        <v>18466</v>
      </c>
      <c r="K483" s="54" t="n">
        <f aca="false">SUM(K487:K491)</f>
        <v>0</v>
      </c>
      <c r="L483" s="54" t="n">
        <f aca="false">SUM(L487:L491)</f>
        <v>0</v>
      </c>
      <c r="M483" s="54" t="n">
        <f aca="false">SUM(M487:M491)</f>
        <v>312279</v>
      </c>
    </row>
    <row r="484" customFormat="false" ht="13.8" hidden="false" customHeight="false" outlineLevel="0" collapsed="false">
      <c r="A484" s="47" t="n">
        <v>8</v>
      </c>
      <c r="B484" s="47" t="n">
        <v>3</v>
      </c>
      <c r="D484" s="57"/>
      <c r="E484" s="58"/>
      <c r="F484" s="55" t="s">
        <v>18</v>
      </c>
      <c r="G484" s="56" t="n">
        <f aca="false">SUM(G483:G483)</f>
        <v>2285.56</v>
      </c>
      <c r="H484" s="56" t="n">
        <f aca="false">SUM(H483:H483)</f>
        <v>360.81</v>
      </c>
      <c r="I484" s="56" t="n">
        <f aca="false">SUM(I483:I483)</f>
        <v>50000</v>
      </c>
      <c r="J484" s="56" t="n">
        <f aca="false">SUM(J483:J483)</f>
        <v>18466</v>
      </c>
      <c r="K484" s="56" t="n">
        <f aca="false">SUM(K483:K483)</f>
        <v>0</v>
      </c>
      <c r="L484" s="56" t="n">
        <f aca="false">SUM(L483:L483)</f>
        <v>0</v>
      </c>
      <c r="M484" s="56" t="n">
        <f aca="false">SUM(M483:M483)</f>
        <v>312279</v>
      </c>
    </row>
    <row r="486" customFormat="false" ht="13.8" hidden="false" customHeight="false" outlineLevel="0" collapsed="false">
      <c r="D486" s="47" t="s">
        <v>43</v>
      </c>
    </row>
    <row r="487" customFormat="false" ht="13.8" hidden="false" customHeight="false" outlineLevel="0" collapsed="false">
      <c r="D487" s="66" t="s">
        <v>253</v>
      </c>
      <c r="E487" s="74" t="s">
        <v>254</v>
      </c>
      <c r="F487" s="75"/>
      <c r="G487" s="76" t="n">
        <v>2285.56</v>
      </c>
      <c r="H487" s="76"/>
      <c r="I487" s="76"/>
      <c r="J487" s="76"/>
      <c r="K487" s="76"/>
      <c r="L487" s="76"/>
      <c r="M487" s="77" t="n">
        <v>312279</v>
      </c>
    </row>
    <row r="488" customFormat="false" ht="13.8" hidden="false" customHeight="false" outlineLevel="0" collapsed="false">
      <c r="D488" s="66"/>
      <c r="E488" s="74" t="s">
        <v>255</v>
      </c>
      <c r="F488" s="75"/>
      <c r="G488" s="76"/>
      <c r="H488" s="76" t="n">
        <v>32</v>
      </c>
      <c r="I488" s="76"/>
      <c r="J488" s="76"/>
      <c r="K488" s="76"/>
      <c r="L488" s="76"/>
      <c r="M488" s="77"/>
    </row>
    <row r="489" customFormat="false" ht="13.8" hidden="false" customHeight="false" outlineLevel="0" collapsed="false">
      <c r="D489" s="66"/>
      <c r="E489" s="74" t="s">
        <v>256</v>
      </c>
      <c r="F489" s="75"/>
      <c r="G489" s="76"/>
      <c r="H489" s="76" t="n">
        <v>328.81</v>
      </c>
      <c r="I489" s="76"/>
      <c r="J489" s="76"/>
      <c r="K489" s="76"/>
      <c r="L489" s="76"/>
      <c r="M489" s="77"/>
    </row>
    <row r="490" customFormat="false" ht="13.8" hidden="false" customHeight="false" outlineLevel="0" collapsed="false">
      <c r="D490" s="66"/>
      <c r="E490" s="74" t="s">
        <v>257</v>
      </c>
      <c r="F490" s="75"/>
      <c r="G490" s="76"/>
      <c r="H490" s="76"/>
      <c r="I490" s="76" t="n">
        <v>20000</v>
      </c>
      <c r="J490" s="76"/>
      <c r="K490" s="76"/>
      <c r="L490" s="76"/>
      <c r="M490" s="77"/>
    </row>
    <row r="491" customFormat="false" ht="13.8" hidden="false" customHeight="false" outlineLevel="0" collapsed="false">
      <c r="D491" s="66"/>
      <c r="E491" s="74" t="s">
        <v>258</v>
      </c>
      <c r="F491" s="75"/>
      <c r="G491" s="76"/>
      <c r="H491" s="76"/>
      <c r="I491" s="76" t="n">
        <v>30000</v>
      </c>
      <c r="J491" s="76" t="n">
        <v>18466</v>
      </c>
      <c r="K491" s="76"/>
      <c r="L491" s="76"/>
      <c r="M491" s="77"/>
    </row>
    <row r="493" customFormat="false" ht="13.8" hidden="false" customHeight="false" outlineLevel="0" collapsed="false">
      <c r="D493" s="65" t="s">
        <v>259</v>
      </c>
      <c r="E493" s="65"/>
      <c r="F493" s="65"/>
      <c r="G493" s="65"/>
      <c r="H493" s="65"/>
      <c r="I493" s="65"/>
      <c r="J493" s="65"/>
      <c r="K493" s="65"/>
      <c r="L493" s="65"/>
      <c r="M493" s="65"/>
    </row>
    <row r="494" customFormat="false" ht="14.45" hidden="false" customHeight="false" outlineLevel="0" collapsed="false">
      <c r="D494" s="123"/>
      <c r="E494" s="51"/>
      <c r="F494" s="51"/>
      <c r="G494" s="51" t="s">
        <v>1</v>
      </c>
      <c r="H494" s="51" t="s">
        <v>2</v>
      </c>
      <c r="I494" s="51" t="s">
        <v>3</v>
      </c>
      <c r="J494" s="51" t="s">
        <v>4</v>
      </c>
      <c r="K494" s="51" t="s">
        <v>5</v>
      </c>
      <c r="L494" s="51" t="s">
        <v>6</v>
      </c>
      <c r="M494" s="51" t="s">
        <v>7</v>
      </c>
    </row>
    <row r="495" customFormat="false" ht="13.8" hidden="false" customHeight="false" outlineLevel="0" collapsed="false">
      <c r="D495" s="124" t="s">
        <v>8</v>
      </c>
      <c r="E495" s="53" t="n">
        <v>111</v>
      </c>
      <c r="F495" s="53" t="s">
        <v>10</v>
      </c>
      <c r="G495" s="54" t="n">
        <f aca="false">SUM(G499:G499)</f>
        <v>0</v>
      </c>
      <c r="H495" s="54" t="n">
        <f aca="false">SUM(H499:H499)</f>
        <v>0</v>
      </c>
      <c r="I495" s="54" t="n">
        <f aca="false">SUM(I499:I499)</f>
        <v>0</v>
      </c>
      <c r="J495" s="54" t="n">
        <f aca="false">SUM(J499:J499)</f>
        <v>0</v>
      </c>
      <c r="K495" s="54" t="n">
        <v>888000</v>
      </c>
      <c r="L495" s="54" t="n">
        <f aca="false">SUM(L499:L499)</f>
        <v>0</v>
      </c>
      <c r="M495" s="54" t="n">
        <f aca="false">SUM(M499:M499)</f>
        <v>0</v>
      </c>
    </row>
    <row r="496" customFormat="false" ht="13.8" hidden="false" customHeight="false" outlineLevel="0" collapsed="false">
      <c r="A496" s="47" t="n">
        <v>8</v>
      </c>
      <c r="B496" s="47" t="n">
        <v>4</v>
      </c>
      <c r="D496" s="124" t="s">
        <v>8</v>
      </c>
      <c r="E496" s="53" t="n">
        <v>41</v>
      </c>
      <c r="F496" s="53" t="s">
        <v>10</v>
      </c>
      <c r="G496" s="54" t="n">
        <f aca="false">SUM(G500:G500)</f>
        <v>0</v>
      </c>
      <c r="H496" s="54" t="n">
        <f aca="false">SUM(H500:H500)</f>
        <v>1320</v>
      </c>
      <c r="I496" s="54" t="n">
        <f aca="false">SUM(I500:I500)</f>
        <v>54000</v>
      </c>
      <c r="J496" s="54" t="n">
        <v>8528</v>
      </c>
      <c r="K496" s="54" t="n">
        <f aca="false">SUM(K500:K500)-K495+K501</f>
        <v>55472</v>
      </c>
      <c r="L496" s="54" t="n">
        <f aca="false">SUM(L500:L500)</f>
        <v>0</v>
      </c>
      <c r="M496" s="54" t="n">
        <f aca="false">SUM(M500:M500)</f>
        <v>0</v>
      </c>
    </row>
    <row r="497" customFormat="false" ht="13.8" hidden="false" customHeight="false" outlineLevel="0" collapsed="false">
      <c r="A497" s="47" t="n">
        <v>8</v>
      </c>
      <c r="B497" s="47" t="n">
        <v>4</v>
      </c>
      <c r="D497" s="57"/>
      <c r="E497" s="58"/>
      <c r="F497" s="55" t="s">
        <v>18</v>
      </c>
      <c r="G497" s="56" t="n">
        <f aca="false">SUM(G496:G496)</f>
        <v>0</v>
      </c>
      <c r="H497" s="56" t="n">
        <f aca="false">SUM(H496:H496)</f>
        <v>1320</v>
      </c>
      <c r="I497" s="56" t="n">
        <f aca="false">SUM(I496:I496)</f>
        <v>54000</v>
      </c>
      <c r="J497" s="56" t="n">
        <f aca="false">SUM(J496:J496)</f>
        <v>8528</v>
      </c>
      <c r="K497" s="56" t="n">
        <f aca="false">SUM(K495:K496)</f>
        <v>943472</v>
      </c>
      <c r="L497" s="56" t="n">
        <f aca="false">SUM(L496:L496)</f>
        <v>0</v>
      </c>
      <c r="M497" s="56" t="n">
        <f aca="false">SUM(M496:M496)</f>
        <v>0</v>
      </c>
    </row>
    <row r="499" customFormat="false" ht="13.8" hidden="false" customHeight="false" outlineLevel="0" collapsed="false">
      <c r="D499" s="47" t="s">
        <v>43</v>
      </c>
    </row>
    <row r="500" customFormat="false" ht="13.8" hidden="false" customHeight="false" outlineLevel="0" collapsed="false">
      <c r="D500" s="66" t="s">
        <v>260</v>
      </c>
      <c r="E500" s="79" t="s">
        <v>82</v>
      </c>
      <c r="F500" s="57"/>
      <c r="G500" s="80"/>
      <c r="H500" s="80" t="n">
        <v>1320</v>
      </c>
      <c r="I500" s="80" t="n">
        <v>54000</v>
      </c>
      <c r="J500" s="80" t="n">
        <v>8528</v>
      </c>
      <c r="K500" s="80" t="n">
        <f aca="false">888000+45472</f>
        <v>933472</v>
      </c>
      <c r="L500" s="80"/>
      <c r="M500" s="81"/>
    </row>
    <row r="501" customFormat="false" ht="13.8" hidden="false" customHeight="false" outlineLevel="0" collapsed="false">
      <c r="D501" s="66"/>
      <c r="E501" s="87" t="s">
        <v>261</v>
      </c>
      <c r="F501" s="88"/>
      <c r="G501" s="89"/>
      <c r="H501" s="89"/>
      <c r="I501" s="89"/>
      <c r="J501" s="89"/>
      <c r="K501" s="89" t="n">
        <f aca="false">10000</f>
        <v>10000</v>
      </c>
      <c r="L501" s="89"/>
      <c r="M501" s="90"/>
    </row>
    <row r="503" customFormat="false" ht="13.8" hidden="false" customHeight="false" outlineLevel="0" collapsed="false">
      <c r="D503" s="65" t="s">
        <v>262</v>
      </c>
      <c r="E503" s="65"/>
      <c r="F503" s="65"/>
      <c r="G503" s="65"/>
      <c r="H503" s="65"/>
      <c r="I503" s="65"/>
      <c r="J503" s="65"/>
      <c r="K503" s="65"/>
      <c r="L503" s="65"/>
      <c r="M503" s="65"/>
    </row>
    <row r="504" customFormat="false" ht="14.45" hidden="false" customHeight="false" outlineLevel="0" collapsed="false">
      <c r="D504" s="123"/>
      <c r="E504" s="51"/>
      <c r="F504" s="51"/>
      <c r="G504" s="51" t="s">
        <v>1</v>
      </c>
      <c r="H504" s="51" t="s">
        <v>2</v>
      </c>
      <c r="I504" s="51" t="s">
        <v>3</v>
      </c>
      <c r="J504" s="51" t="s">
        <v>4</v>
      </c>
      <c r="K504" s="51" t="s">
        <v>5</v>
      </c>
      <c r="L504" s="51" t="s">
        <v>6</v>
      </c>
      <c r="M504" s="51" t="s">
        <v>7</v>
      </c>
    </row>
    <row r="505" customFormat="false" ht="13.8" hidden="false" customHeight="false" outlineLevel="0" collapsed="false">
      <c r="A505" s="47" t="n">
        <v>8</v>
      </c>
      <c r="B505" s="47" t="n">
        <v>5</v>
      </c>
      <c r="D505" s="66" t="s">
        <v>8</v>
      </c>
      <c r="E505" s="53" t="n">
        <v>111</v>
      </c>
      <c r="F505" s="53" t="s">
        <v>89</v>
      </c>
      <c r="G505" s="54" t="n">
        <v>0</v>
      </c>
      <c r="H505" s="54" t="n">
        <f aca="false">H519</f>
        <v>10000</v>
      </c>
      <c r="I505" s="54" t="n">
        <v>0</v>
      </c>
      <c r="J505" s="54" t="n">
        <v>0</v>
      </c>
      <c r="K505" s="54" t="n">
        <v>0</v>
      </c>
      <c r="L505" s="54" t="n">
        <f aca="false">L516</f>
        <v>0</v>
      </c>
      <c r="M505" s="54" t="n">
        <v>0</v>
      </c>
    </row>
    <row r="506" customFormat="false" ht="13.8" hidden="false" customHeight="false" outlineLevel="0" collapsed="false">
      <c r="A506" s="47" t="n">
        <v>8</v>
      </c>
      <c r="B506" s="47" t="n">
        <v>5</v>
      </c>
      <c r="D506" s="66"/>
      <c r="E506" s="53" t="n">
        <v>41</v>
      </c>
      <c r="F506" s="53" t="s">
        <v>10</v>
      </c>
      <c r="G506" s="54" t="n">
        <f aca="false">G510+G512</f>
        <v>6091.74</v>
      </c>
      <c r="H506" s="54" t="n">
        <f aca="false">H510+H512+H520</f>
        <v>2933.84</v>
      </c>
      <c r="I506" s="54" t="n">
        <f aca="false">SUM(I510:I520)</f>
        <v>119500</v>
      </c>
      <c r="J506" s="54" t="n">
        <f aca="false">SUM(J510:J520)</f>
        <v>107956.32</v>
      </c>
      <c r="K506" s="54" t="n">
        <f aca="false">SUM(K510:K520)</f>
        <v>141000</v>
      </c>
      <c r="L506" s="54" t="n">
        <f aca="false">SUM(L510:L520)</f>
        <v>274959</v>
      </c>
      <c r="M506" s="54" t="n">
        <f aca="false">SUM(M510:M520)</f>
        <v>0</v>
      </c>
    </row>
    <row r="507" customFormat="false" ht="13.8" hidden="false" customHeight="false" outlineLevel="0" collapsed="false">
      <c r="D507" s="57"/>
      <c r="E507" s="58"/>
      <c r="F507" s="55" t="s">
        <v>18</v>
      </c>
      <c r="G507" s="56" t="n">
        <f aca="false">SUM(G505:G506)</f>
        <v>6091.74</v>
      </c>
      <c r="H507" s="56" t="n">
        <f aca="false">SUM(H505:H506)</f>
        <v>12933.84</v>
      </c>
      <c r="I507" s="56" t="n">
        <f aca="false">SUM(I505:I506)</f>
        <v>119500</v>
      </c>
      <c r="J507" s="56" t="n">
        <f aca="false">SUM(J505:J506)</f>
        <v>107956.32</v>
      </c>
      <c r="K507" s="56" t="n">
        <f aca="false">SUM(K505:K506)</f>
        <v>141000</v>
      </c>
      <c r="L507" s="56" t="n">
        <f aca="false">SUM(L505:L506)</f>
        <v>274959</v>
      </c>
      <c r="M507" s="56" t="n">
        <f aca="false">SUM(M505:M506)</f>
        <v>0</v>
      </c>
    </row>
    <row r="509" customFormat="false" ht="13.8" hidden="false" customHeight="false" outlineLevel="0" collapsed="false">
      <c r="D509" s="47" t="s">
        <v>43</v>
      </c>
    </row>
    <row r="510" customFormat="false" ht="13.8" hidden="false" customHeight="false" outlineLevel="0" collapsed="false">
      <c r="D510" s="66" t="s">
        <v>263</v>
      </c>
      <c r="E510" s="74" t="s">
        <v>264</v>
      </c>
      <c r="F510" s="75"/>
      <c r="G510" s="76" t="n">
        <v>2277.84</v>
      </c>
      <c r="H510" s="76" t="n">
        <v>0</v>
      </c>
      <c r="I510" s="76" t="n">
        <v>33000</v>
      </c>
      <c r="J510" s="76" t="n">
        <v>28371.62</v>
      </c>
      <c r="K510" s="76" t="n">
        <v>70000</v>
      </c>
      <c r="L510" s="76"/>
      <c r="M510" s="77"/>
    </row>
    <row r="511" customFormat="false" ht="13.8" hidden="false" customHeight="false" outlineLevel="0" collapsed="false">
      <c r="D511" s="66"/>
      <c r="E511" s="74" t="s">
        <v>265</v>
      </c>
      <c r="F511" s="75"/>
      <c r="G511" s="76"/>
      <c r="H511" s="76"/>
      <c r="I511" s="76"/>
      <c r="J511" s="76"/>
      <c r="K511" s="76"/>
      <c r="L511" s="76"/>
      <c r="M511" s="77"/>
    </row>
    <row r="512" customFormat="false" ht="13.8" hidden="false" customHeight="false" outlineLevel="0" collapsed="false">
      <c r="D512" s="66" t="s">
        <v>266</v>
      </c>
      <c r="E512" s="74" t="s">
        <v>267</v>
      </c>
      <c r="F512" s="75"/>
      <c r="G512" s="76" t="n">
        <v>3813.9</v>
      </c>
      <c r="H512" s="76"/>
      <c r="I512" s="76" t="n">
        <v>5000</v>
      </c>
      <c r="J512" s="76" t="n">
        <v>1000</v>
      </c>
      <c r="K512" s="76" t="n">
        <v>1000</v>
      </c>
      <c r="L512" s="76"/>
      <c r="M512" s="77"/>
    </row>
    <row r="513" customFormat="false" ht="13.8" hidden="false" customHeight="false" outlineLevel="0" collapsed="false">
      <c r="D513" s="66"/>
      <c r="E513" s="74" t="s">
        <v>268</v>
      </c>
      <c r="F513" s="75"/>
      <c r="G513" s="76"/>
      <c r="H513" s="76" t="n">
        <v>4854.73</v>
      </c>
      <c r="I513" s="76" t="n">
        <v>25000</v>
      </c>
      <c r="J513" s="76" t="n">
        <v>33005.1</v>
      </c>
      <c r="K513" s="76" t="n">
        <v>30000</v>
      </c>
      <c r="L513" s="76"/>
      <c r="M513" s="77"/>
    </row>
    <row r="514" customFormat="false" ht="13.8" hidden="false" customHeight="false" outlineLevel="0" collapsed="false">
      <c r="D514" s="66"/>
      <c r="E514" s="74" t="s">
        <v>269</v>
      </c>
      <c r="F514" s="75"/>
      <c r="G514" s="76"/>
      <c r="H514" s="76"/>
      <c r="I514" s="76"/>
      <c r="J514" s="76"/>
      <c r="K514" s="76" t="n">
        <v>30000</v>
      </c>
      <c r="L514" s="76"/>
      <c r="M514" s="77"/>
    </row>
    <row r="515" customFormat="false" ht="13.8" hidden="false" customHeight="false" outlineLevel="0" collapsed="false">
      <c r="D515" s="66"/>
      <c r="E515" s="74" t="s">
        <v>270</v>
      </c>
      <c r="F515" s="75"/>
      <c r="G515" s="76"/>
      <c r="H515" s="76"/>
      <c r="I515" s="76" t="n">
        <v>56500</v>
      </c>
      <c r="J515" s="76" t="n">
        <v>45579.6</v>
      </c>
      <c r="K515" s="76" t="n">
        <v>10000</v>
      </c>
      <c r="L515" s="76"/>
      <c r="M515" s="77"/>
    </row>
    <row r="516" customFormat="false" ht="13.8" hidden="false" customHeight="false" outlineLevel="0" collapsed="false">
      <c r="D516" s="66"/>
      <c r="E516" s="74" t="s">
        <v>271</v>
      </c>
      <c r="F516" s="75"/>
      <c r="G516" s="76"/>
      <c r="H516" s="76"/>
      <c r="I516" s="76"/>
      <c r="J516" s="76"/>
      <c r="K516" s="76"/>
      <c r="L516" s="76"/>
      <c r="M516" s="77"/>
    </row>
    <row r="517" customFormat="false" ht="13.8" hidden="false" customHeight="false" outlineLevel="0" collapsed="false">
      <c r="D517" s="66"/>
      <c r="E517" s="74" t="s">
        <v>272</v>
      </c>
      <c r="F517" s="75"/>
      <c r="G517" s="76"/>
      <c r="H517" s="76"/>
      <c r="I517" s="76"/>
      <c r="J517" s="76"/>
      <c r="K517" s="76"/>
      <c r="L517" s="76" t="n">
        <v>274959</v>
      </c>
      <c r="M517" s="77"/>
    </row>
    <row r="518" customFormat="false" ht="13.8" hidden="false" customHeight="false" outlineLevel="0" collapsed="false">
      <c r="D518" s="127" t="s">
        <v>273</v>
      </c>
      <c r="E518" s="74" t="s">
        <v>274</v>
      </c>
      <c r="F518" s="75"/>
      <c r="G518" s="76"/>
      <c r="H518" s="76"/>
      <c r="I518" s="76"/>
      <c r="J518" s="76"/>
      <c r="K518" s="76"/>
      <c r="L518" s="76"/>
      <c r="M518" s="77"/>
    </row>
    <row r="519" customFormat="false" ht="13.8" hidden="false" customHeight="false" outlineLevel="0" collapsed="false">
      <c r="D519" s="66" t="s">
        <v>275</v>
      </c>
      <c r="E519" s="74" t="s">
        <v>276</v>
      </c>
      <c r="F519" s="75"/>
      <c r="G519" s="76"/>
      <c r="H519" s="76" t="n">
        <v>10000</v>
      </c>
      <c r="I519" s="76"/>
      <c r="J519" s="76"/>
      <c r="K519" s="76"/>
      <c r="L519" s="76"/>
      <c r="M519" s="77"/>
    </row>
    <row r="520" customFormat="false" ht="13.8" hidden="false" customHeight="false" outlineLevel="0" collapsed="false">
      <c r="D520" s="66"/>
      <c r="E520" s="126" t="s">
        <v>277</v>
      </c>
      <c r="F520" s="75"/>
      <c r="G520" s="75"/>
      <c r="H520" s="75" t="n">
        <v>2933.84</v>
      </c>
      <c r="I520" s="75"/>
      <c r="J520" s="75"/>
      <c r="K520" s="75"/>
      <c r="L520" s="75"/>
      <c r="M520" s="128"/>
    </row>
    <row r="522" customFormat="false" ht="13.8" hidden="false" customHeight="false" outlineLevel="0" collapsed="false">
      <c r="D522" s="65" t="s">
        <v>278</v>
      </c>
      <c r="E522" s="65"/>
      <c r="F522" s="65"/>
      <c r="G522" s="65"/>
      <c r="H522" s="65"/>
      <c r="I522" s="65"/>
      <c r="J522" s="65"/>
      <c r="K522" s="65"/>
      <c r="L522" s="65"/>
      <c r="M522" s="65"/>
    </row>
    <row r="523" customFormat="false" ht="14.45" hidden="false" customHeight="false" outlineLevel="0" collapsed="false">
      <c r="D523" s="123"/>
      <c r="E523" s="51"/>
      <c r="F523" s="51"/>
      <c r="G523" s="51" t="s">
        <v>1</v>
      </c>
      <c r="H523" s="51" t="s">
        <v>2</v>
      </c>
      <c r="I523" s="51" t="s">
        <v>3</v>
      </c>
      <c r="J523" s="51" t="s">
        <v>4</v>
      </c>
      <c r="K523" s="51" t="s">
        <v>5</v>
      </c>
      <c r="L523" s="51" t="s">
        <v>6</v>
      </c>
      <c r="M523" s="51" t="s">
        <v>7</v>
      </c>
    </row>
    <row r="524" customFormat="false" ht="13.8" hidden="false" customHeight="false" outlineLevel="0" collapsed="false">
      <c r="A524" s="47" t="n">
        <v>8</v>
      </c>
      <c r="B524" s="47" t="n">
        <v>6</v>
      </c>
      <c r="D524" s="124" t="s">
        <v>8</v>
      </c>
      <c r="E524" s="53" t="n">
        <v>41</v>
      </c>
      <c r="F524" s="53" t="s">
        <v>10</v>
      </c>
      <c r="G524" s="54" t="n">
        <f aca="false">SUM(G528:G528)</f>
        <v>0</v>
      </c>
      <c r="H524" s="54" t="n">
        <f aca="false">SUM(H528:H528)</f>
        <v>400</v>
      </c>
      <c r="I524" s="54" t="n">
        <f aca="false">SUM(I528:I531)</f>
        <v>31000</v>
      </c>
      <c r="J524" s="54" t="n">
        <f aca="false">SUM(J528:J531)</f>
        <v>0</v>
      </c>
      <c r="K524" s="54" t="n">
        <f aca="false">SUM(K528:K531)</f>
        <v>55000</v>
      </c>
      <c r="L524" s="54" t="n">
        <f aca="false">SUM(L528:L528)</f>
        <v>0</v>
      </c>
      <c r="M524" s="54" t="n">
        <f aca="false">SUM(M528:M528)</f>
        <v>0</v>
      </c>
    </row>
    <row r="525" customFormat="false" ht="13.8" hidden="false" customHeight="false" outlineLevel="0" collapsed="false">
      <c r="A525" s="47" t="n">
        <v>8</v>
      </c>
      <c r="B525" s="47" t="n">
        <v>6</v>
      </c>
      <c r="D525" s="57"/>
      <c r="E525" s="58"/>
      <c r="F525" s="55" t="s">
        <v>18</v>
      </c>
      <c r="G525" s="56" t="n">
        <f aca="false">SUM(G524:G524)</f>
        <v>0</v>
      </c>
      <c r="H525" s="56" t="n">
        <f aca="false">SUM(H524:H524)</f>
        <v>400</v>
      </c>
      <c r="I525" s="56" t="n">
        <f aca="false">SUM(I524:I524)</f>
        <v>31000</v>
      </c>
      <c r="J525" s="56" t="n">
        <f aca="false">SUM(J524:J524)</f>
        <v>0</v>
      </c>
      <c r="K525" s="56" t="n">
        <f aca="false">SUM(K524:K524)</f>
        <v>55000</v>
      </c>
      <c r="L525" s="56" t="n">
        <f aca="false">SUM(L524:L524)</f>
        <v>0</v>
      </c>
      <c r="M525" s="56" t="n">
        <f aca="false">SUM(M524:M524)</f>
        <v>0</v>
      </c>
    </row>
    <row r="527" customFormat="false" ht="13.8" hidden="false" customHeight="false" outlineLevel="0" collapsed="false">
      <c r="D527" s="47" t="s">
        <v>43</v>
      </c>
    </row>
    <row r="528" customFormat="false" ht="13.8" hidden="false" customHeight="false" outlineLevel="0" collapsed="false">
      <c r="D528" s="66" t="s">
        <v>279</v>
      </c>
      <c r="E528" s="74" t="s">
        <v>280</v>
      </c>
      <c r="F528" s="75"/>
      <c r="G528" s="76"/>
      <c r="H528" s="76" t="n">
        <v>400</v>
      </c>
      <c r="I528" s="76" t="n">
        <v>1000</v>
      </c>
      <c r="J528" s="76" t="n">
        <v>0</v>
      </c>
      <c r="K528" s="76" t="n">
        <v>5000</v>
      </c>
      <c r="L528" s="76"/>
      <c r="M528" s="77"/>
    </row>
    <row r="529" customFormat="false" ht="13.8" hidden="false" customHeight="false" outlineLevel="0" collapsed="false">
      <c r="D529" s="66"/>
      <c r="E529" s="74" t="s">
        <v>281</v>
      </c>
      <c r="F529" s="75"/>
      <c r="G529" s="76"/>
      <c r="H529" s="76"/>
      <c r="I529" s="76"/>
      <c r="J529" s="76"/>
      <c r="K529" s="76" t="n">
        <v>20000</v>
      </c>
      <c r="L529" s="76"/>
      <c r="M529" s="77"/>
    </row>
    <row r="530" customFormat="false" ht="13.8" hidden="false" customHeight="false" outlineLevel="0" collapsed="false">
      <c r="D530" s="66"/>
      <c r="E530" s="74" t="s">
        <v>282</v>
      </c>
      <c r="F530" s="75"/>
      <c r="G530" s="76"/>
      <c r="H530" s="76"/>
      <c r="I530" s="76"/>
      <c r="J530" s="76"/>
      <c r="K530" s="76" t="n">
        <v>20000</v>
      </c>
      <c r="L530" s="76"/>
      <c r="M530" s="77"/>
    </row>
    <row r="531" customFormat="false" ht="13.8" hidden="false" customHeight="false" outlineLevel="0" collapsed="false">
      <c r="D531" s="66"/>
      <c r="E531" s="74" t="s">
        <v>283</v>
      </c>
      <c r="F531" s="75"/>
      <c r="G531" s="76"/>
      <c r="H531" s="76"/>
      <c r="I531" s="76" t="n">
        <v>30000</v>
      </c>
      <c r="J531" s="76" t="n">
        <v>0</v>
      </c>
      <c r="K531" s="76" t="n">
        <v>10000</v>
      </c>
      <c r="L531" s="76"/>
      <c r="M531" s="77"/>
    </row>
    <row r="533" customFormat="false" ht="13.8" hidden="false" customHeight="false" outlineLevel="0" collapsed="false">
      <c r="D533" s="65" t="s">
        <v>284</v>
      </c>
      <c r="E533" s="65"/>
      <c r="F533" s="65"/>
      <c r="G533" s="65"/>
      <c r="H533" s="65"/>
      <c r="I533" s="65"/>
      <c r="J533" s="65"/>
      <c r="K533" s="65"/>
      <c r="L533" s="65"/>
      <c r="M533" s="65"/>
    </row>
    <row r="534" customFormat="false" ht="14.45" hidden="false" customHeight="false" outlineLevel="0" collapsed="false">
      <c r="D534" s="123"/>
      <c r="E534" s="51"/>
      <c r="F534" s="51"/>
      <c r="G534" s="51" t="s">
        <v>1</v>
      </c>
      <c r="H534" s="51" t="s">
        <v>2</v>
      </c>
      <c r="I534" s="51" t="s">
        <v>3</v>
      </c>
      <c r="J534" s="51" t="s">
        <v>4</v>
      </c>
      <c r="K534" s="51" t="s">
        <v>5</v>
      </c>
      <c r="L534" s="51" t="s">
        <v>6</v>
      </c>
      <c r="M534" s="51" t="s">
        <v>7</v>
      </c>
    </row>
    <row r="535" customFormat="false" ht="13.8" hidden="false" customHeight="false" outlineLevel="0" collapsed="false">
      <c r="A535" s="47" t="n">
        <v>8</v>
      </c>
      <c r="B535" s="47" t="n">
        <v>7</v>
      </c>
      <c r="D535" s="66" t="s">
        <v>8</v>
      </c>
      <c r="E535" s="53" t="n">
        <v>111</v>
      </c>
      <c r="F535" s="53" t="s">
        <v>89</v>
      </c>
      <c r="G535" s="54" t="n">
        <v>0</v>
      </c>
      <c r="H535" s="54" t="n">
        <v>0</v>
      </c>
      <c r="I535" s="54" t="n">
        <v>0</v>
      </c>
      <c r="J535" s="54" t="n">
        <v>0</v>
      </c>
      <c r="K535" s="54" t="n">
        <v>200000</v>
      </c>
      <c r="L535" s="54" t="n">
        <v>0</v>
      </c>
      <c r="M535" s="54" t="n">
        <v>0</v>
      </c>
    </row>
    <row r="536" customFormat="false" ht="13.8" hidden="false" customHeight="false" outlineLevel="0" collapsed="false">
      <c r="A536" s="47" t="n">
        <v>8</v>
      </c>
      <c r="B536" s="47" t="n">
        <v>7</v>
      </c>
      <c r="D536" s="66"/>
      <c r="E536" s="53" t="n">
        <v>41</v>
      </c>
      <c r="F536" s="53" t="s">
        <v>10</v>
      </c>
      <c r="G536" s="54" t="n">
        <v>0</v>
      </c>
      <c r="H536" s="54" t="n">
        <f aca="false">H540+H541</f>
        <v>3534.61</v>
      </c>
      <c r="I536" s="54" t="n">
        <f aca="false">SUM(I540:I543)</f>
        <v>5500</v>
      </c>
      <c r="J536" s="54" t="n">
        <f aca="false">SUM(J540:J543)</f>
        <v>20971.71</v>
      </c>
      <c r="K536" s="54" t="n">
        <f aca="false">SUM(K540:K543)-K535</f>
        <v>15000</v>
      </c>
      <c r="L536" s="54" t="n">
        <f aca="false">SUM(L540:L543)</f>
        <v>0</v>
      </c>
      <c r="M536" s="54" t="n">
        <f aca="false">SUM(M540:M543)</f>
        <v>0</v>
      </c>
    </row>
    <row r="537" customFormat="false" ht="13.8" hidden="false" customHeight="false" outlineLevel="0" collapsed="false">
      <c r="A537" s="47" t="n">
        <v>8</v>
      </c>
      <c r="B537" s="47" t="n">
        <v>7</v>
      </c>
      <c r="D537" s="57"/>
      <c r="E537" s="58"/>
      <c r="F537" s="55" t="s">
        <v>18</v>
      </c>
      <c r="G537" s="56" t="n">
        <f aca="false">SUM(G535:G536)</f>
        <v>0</v>
      </c>
      <c r="H537" s="56" t="n">
        <f aca="false">SUM(H535:H536)</f>
        <v>3534.61</v>
      </c>
      <c r="I537" s="56" t="n">
        <f aca="false">SUM(I535:I536)</f>
        <v>5500</v>
      </c>
      <c r="J537" s="56" t="n">
        <f aca="false">SUM(J535:J536)</f>
        <v>20971.71</v>
      </c>
      <c r="K537" s="56" t="n">
        <f aca="false">SUM(K535:K536)</f>
        <v>215000</v>
      </c>
      <c r="L537" s="56" t="n">
        <f aca="false">SUM(L535:L536)</f>
        <v>0</v>
      </c>
      <c r="M537" s="56" t="n">
        <f aca="false">SUM(M535:M536)</f>
        <v>0</v>
      </c>
    </row>
    <row r="539" customFormat="false" ht="13.8" hidden="false" customHeight="false" outlineLevel="0" collapsed="false">
      <c r="D539" s="47" t="s">
        <v>43</v>
      </c>
    </row>
    <row r="540" customFormat="false" ht="13.8" hidden="false" customHeight="false" outlineLevel="0" collapsed="false">
      <c r="D540" s="129" t="s">
        <v>285</v>
      </c>
      <c r="E540" s="74" t="s">
        <v>286</v>
      </c>
      <c r="F540" s="75"/>
      <c r="G540" s="76"/>
      <c r="H540" s="76" t="n">
        <v>2534.61</v>
      </c>
      <c r="I540" s="76"/>
      <c r="J540" s="76" t="n">
        <v>2588.41</v>
      </c>
      <c r="K540" s="76"/>
      <c r="L540" s="76"/>
      <c r="M540" s="77"/>
    </row>
    <row r="541" customFormat="false" ht="13.8" hidden="false" customHeight="false" outlineLevel="0" collapsed="false">
      <c r="D541" s="129"/>
      <c r="E541" s="74" t="s">
        <v>287</v>
      </c>
      <c r="F541" s="75"/>
      <c r="G541" s="76"/>
      <c r="H541" s="76" t="n">
        <v>1000</v>
      </c>
      <c r="I541" s="76"/>
      <c r="J541" s="76"/>
      <c r="K541" s="125"/>
      <c r="L541" s="76"/>
      <c r="M541" s="77"/>
    </row>
    <row r="542" customFormat="false" ht="13.8" hidden="false" customHeight="false" outlineLevel="0" collapsed="false">
      <c r="D542" s="129"/>
      <c r="E542" s="74" t="s">
        <v>288</v>
      </c>
      <c r="F542" s="75"/>
      <c r="G542" s="76"/>
      <c r="H542" s="76"/>
      <c r="I542" s="76"/>
      <c r="J542" s="76"/>
      <c r="K542" s="125" t="n">
        <f aca="false">200000+10000+5000</f>
        <v>215000</v>
      </c>
      <c r="L542" s="76"/>
      <c r="M542" s="77"/>
      <c r="O542" s="130"/>
    </row>
    <row r="543" customFormat="false" ht="13.8" hidden="false" customHeight="false" outlineLevel="0" collapsed="false">
      <c r="D543" s="129"/>
      <c r="E543" s="74" t="s">
        <v>289</v>
      </c>
      <c r="F543" s="75"/>
      <c r="G543" s="76"/>
      <c r="H543" s="76"/>
      <c r="I543" s="76" t="n">
        <v>5500</v>
      </c>
      <c r="J543" s="76" t="n">
        <v>18383.3</v>
      </c>
      <c r="K543" s="76"/>
      <c r="L543" s="76"/>
      <c r="M543" s="77"/>
    </row>
    <row r="545" customFormat="false" ht="13.8" hidden="false" customHeight="false" outlineLevel="0" collapsed="false">
      <c r="D545" s="65" t="s">
        <v>290</v>
      </c>
      <c r="E545" s="65"/>
      <c r="F545" s="65"/>
      <c r="G545" s="65"/>
      <c r="H545" s="65"/>
      <c r="I545" s="65"/>
      <c r="J545" s="65"/>
      <c r="K545" s="65"/>
      <c r="L545" s="65"/>
      <c r="M545" s="65"/>
    </row>
    <row r="546" customFormat="false" ht="14.45" hidden="false" customHeight="false" outlineLevel="0" collapsed="false">
      <c r="D546" s="123"/>
      <c r="E546" s="51"/>
      <c r="F546" s="51"/>
      <c r="G546" s="51" t="s">
        <v>1</v>
      </c>
      <c r="H546" s="51" t="s">
        <v>2</v>
      </c>
      <c r="I546" s="51" t="s">
        <v>3</v>
      </c>
      <c r="J546" s="51" t="s">
        <v>4</v>
      </c>
      <c r="K546" s="51" t="s">
        <v>5</v>
      </c>
      <c r="L546" s="51" t="s">
        <v>6</v>
      </c>
      <c r="M546" s="51" t="s">
        <v>7</v>
      </c>
    </row>
    <row r="547" customFormat="false" ht="13.8" hidden="false" customHeight="false" outlineLevel="0" collapsed="false">
      <c r="A547" s="47" t="n">
        <v>8</v>
      </c>
      <c r="B547" s="47" t="n">
        <v>8</v>
      </c>
      <c r="D547" s="105" t="s">
        <v>8</v>
      </c>
      <c r="E547" s="53" t="n">
        <v>41</v>
      </c>
      <c r="F547" s="53" t="s">
        <v>10</v>
      </c>
      <c r="G547" s="54" t="n">
        <f aca="false">G551</f>
        <v>5424</v>
      </c>
      <c r="H547" s="54" t="n">
        <f aca="false">H551</f>
        <v>435.1</v>
      </c>
      <c r="I547" s="54" t="n">
        <f aca="false">I551</f>
        <v>1000</v>
      </c>
      <c r="J547" s="54" t="n">
        <f aca="false">J551</f>
        <v>3120</v>
      </c>
      <c r="K547" s="54" t="n">
        <f aca="false">K551</f>
        <v>10000</v>
      </c>
      <c r="L547" s="54" t="n">
        <f aca="false">L551</f>
        <v>0</v>
      </c>
      <c r="M547" s="54" t="n">
        <f aca="false">M551</f>
        <v>0</v>
      </c>
    </row>
    <row r="548" customFormat="false" ht="13.8" hidden="false" customHeight="false" outlineLevel="0" collapsed="false">
      <c r="A548" s="47" t="n">
        <v>8</v>
      </c>
      <c r="B548" s="47" t="n">
        <v>8</v>
      </c>
      <c r="D548" s="57"/>
      <c r="E548" s="58"/>
      <c r="F548" s="55" t="s">
        <v>18</v>
      </c>
      <c r="G548" s="56" t="n">
        <f aca="false">SUM(G547)</f>
        <v>5424</v>
      </c>
      <c r="H548" s="56" t="n">
        <f aca="false">SUM(H547)</f>
        <v>435.1</v>
      </c>
      <c r="I548" s="56" t="n">
        <f aca="false">SUM(I547)</f>
        <v>1000</v>
      </c>
      <c r="J548" s="56" t="n">
        <f aca="false">SUM(J547)</f>
        <v>3120</v>
      </c>
      <c r="K548" s="56" t="n">
        <f aca="false">SUM(K547)</f>
        <v>10000</v>
      </c>
      <c r="L548" s="56" t="n">
        <f aca="false">SUM(L547)</f>
        <v>0</v>
      </c>
      <c r="M548" s="56" t="n">
        <f aca="false">SUM(M547)</f>
        <v>0</v>
      </c>
    </row>
    <row r="550" customFormat="false" ht="13.8" hidden="false" customHeight="false" outlineLevel="0" collapsed="false">
      <c r="D550" s="47" t="s">
        <v>43</v>
      </c>
    </row>
    <row r="551" customFormat="false" ht="13.8" hidden="false" customHeight="false" outlineLevel="0" collapsed="false">
      <c r="D551" s="78" t="s">
        <v>291</v>
      </c>
      <c r="E551" s="74" t="s">
        <v>292</v>
      </c>
      <c r="F551" s="75"/>
      <c r="G551" s="76" t="n">
        <v>5424</v>
      </c>
      <c r="H551" s="76" t="n">
        <v>435.1</v>
      </c>
      <c r="I551" s="76" t="n">
        <v>1000</v>
      </c>
      <c r="J551" s="76" t="n">
        <v>3120</v>
      </c>
      <c r="K551" s="76" t="n">
        <v>10000</v>
      </c>
      <c r="L551" s="76" t="n">
        <v>0</v>
      </c>
      <c r="M551" s="77" t="n">
        <v>0</v>
      </c>
    </row>
    <row r="553" customFormat="false" ht="13.8" hidden="false" customHeight="false" outlineLevel="0" collapsed="false">
      <c r="D553" s="59" t="s">
        <v>293</v>
      </c>
      <c r="E553" s="59"/>
      <c r="F553" s="59"/>
      <c r="G553" s="59"/>
      <c r="H553" s="59"/>
      <c r="I553" s="59"/>
      <c r="J553" s="59"/>
      <c r="K553" s="59"/>
      <c r="L553" s="59"/>
      <c r="M553" s="59"/>
    </row>
    <row r="554" customFormat="false" ht="14.45" hidden="false" customHeight="false" outlineLevel="0" collapsed="false">
      <c r="D554" s="50"/>
      <c r="E554" s="50"/>
      <c r="F554" s="50"/>
      <c r="G554" s="51" t="s">
        <v>1</v>
      </c>
      <c r="H554" s="51" t="s">
        <v>2</v>
      </c>
      <c r="I554" s="51" t="s">
        <v>3</v>
      </c>
      <c r="J554" s="51" t="s">
        <v>4</v>
      </c>
      <c r="K554" s="51" t="s">
        <v>5</v>
      </c>
      <c r="L554" s="51" t="s">
        <v>6</v>
      </c>
      <c r="M554" s="51" t="s">
        <v>7</v>
      </c>
    </row>
    <row r="555" customFormat="false" ht="13.8" hidden="false" customHeight="false" outlineLevel="0" collapsed="false">
      <c r="A555" s="47" t="n">
        <v>9</v>
      </c>
      <c r="D555" s="60" t="s">
        <v>8</v>
      </c>
      <c r="E555" s="61" t="n">
        <v>41</v>
      </c>
      <c r="F555" s="61" t="s">
        <v>10</v>
      </c>
      <c r="G555" s="62" t="n">
        <f aca="false">G562</f>
        <v>12858.03</v>
      </c>
      <c r="H555" s="62" t="n">
        <f aca="false">H562</f>
        <v>12851.28</v>
      </c>
      <c r="I555" s="62" t="n">
        <f aca="false">I562</f>
        <v>4284</v>
      </c>
      <c r="J555" s="62" t="n">
        <f aca="false">J562</f>
        <v>4283.76</v>
      </c>
      <c r="K555" s="62" t="n">
        <f aca="false">K562</f>
        <v>20000</v>
      </c>
      <c r="L555" s="62" t="n">
        <f aca="false">L562</f>
        <v>20000</v>
      </c>
      <c r="M555" s="62" t="n">
        <f aca="false">M562</f>
        <v>20000</v>
      </c>
    </row>
    <row r="556" customFormat="false" ht="13.8" hidden="false" customHeight="false" outlineLevel="0" collapsed="false">
      <c r="A556" s="47" t="n">
        <v>9</v>
      </c>
      <c r="D556" s="57"/>
      <c r="E556" s="58"/>
      <c r="F556" s="63" t="s">
        <v>18</v>
      </c>
      <c r="G556" s="64" t="n">
        <f aca="false">SUM(G555:G555)</f>
        <v>12858.03</v>
      </c>
      <c r="H556" s="64" t="n">
        <f aca="false">SUM(H555:H555)</f>
        <v>12851.28</v>
      </c>
      <c r="I556" s="64" t="n">
        <f aca="false">SUM(I555:I555)</f>
        <v>4284</v>
      </c>
      <c r="J556" s="64" t="n">
        <f aca="false">SUM(J555:J555)</f>
        <v>4283.76</v>
      </c>
      <c r="K556" s="64" t="n">
        <f aca="false">SUM(K555:K555)</f>
        <v>20000</v>
      </c>
      <c r="L556" s="64" t="n">
        <f aca="false">SUM(L555:L555)</f>
        <v>20000</v>
      </c>
      <c r="M556" s="64" t="n">
        <f aca="false">SUM(M555:M555)</f>
        <v>20000</v>
      </c>
    </row>
    <row r="558" customFormat="false" ht="13.8" hidden="false" customHeight="false" outlineLevel="0" collapsed="false">
      <c r="D558" s="67" t="s">
        <v>294</v>
      </c>
      <c r="E558" s="67"/>
      <c r="F558" s="67"/>
      <c r="G558" s="67"/>
      <c r="H558" s="67"/>
      <c r="I558" s="67"/>
      <c r="J558" s="67"/>
      <c r="K558" s="67"/>
      <c r="L558" s="67"/>
      <c r="M558" s="67"/>
    </row>
    <row r="559" customFormat="false" ht="14.45" hidden="false" customHeight="false" outlineLevel="0" collapsed="false">
      <c r="D559" s="51" t="s">
        <v>20</v>
      </c>
      <c r="E559" s="51" t="s">
        <v>21</v>
      </c>
      <c r="F559" s="51" t="s">
        <v>22</v>
      </c>
      <c r="G559" s="51" t="s">
        <v>1</v>
      </c>
      <c r="H559" s="51" t="s">
        <v>2</v>
      </c>
      <c r="I559" s="51" t="s">
        <v>3</v>
      </c>
      <c r="J559" s="51" t="s">
        <v>4</v>
      </c>
      <c r="K559" s="51" t="s">
        <v>5</v>
      </c>
      <c r="L559" s="51" t="s">
        <v>6</v>
      </c>
      <c r="M559" s="51" t="s">
        <v>7</v>
      </c>
    </row>
    <row r="560" customFormat="false" ht="13.8" hidden="false" customHeight="false" outlineLevel="0" collapsed="false">
      <c r="A560" s="47" t="n">
        <v>9</v>
      </c>
      <c r="B560" s="47" t="n">
        <v>1</v>
      </c>
      <c r="D560" s="68" t="s">
        <v>104</v>
      </c>
      <c r="E560" s="53" t="n">
        <v>650</v>
      </c>
      <c r="F560" s="53" t="s">
        <v>295</v>
      </c>
      <c r="G560" s="54" t="n">
        <v>1652.45</v>
      </c>
      <c r="H560" s="54" t="n">
        <v>796.97</v>
      </c>
      <c r="I560" s="54" t="n">
        <v>65</v>
      </c>
      <c r="J560" s="54" t="n">
        <v>64.83</v>
      </c>
      <c r="K560" s="54" t="n">
        <v>0</v>
      </c>
      <c r="L560" s="54" t="n">
        <v>0</v>
      </c>
      <c r="M560" s="54" t="n">
        <v>0</v>
      </c>
    </row>
    <row r="561" customFormat="false" ht="13.8" hidden="false" customHeight="false" outlineLevel="0" collapsed="false">
      <c r="A561" s="47" t="n">
        <v>9</v>
      </c>
      <c r="B561" s="47" t="n">
        <v>1</v>
      </c>
      <c r="D561" s="68"/>
      <c r="E561" s="53" t="n">
        <v>820</v>
      </c>
      <c r="F561" s="53" t="s">
        <v>296</v>
      </c>
      <c r="G561" s="54" t="n">
        <v>11205.58</v>
      </c>
      <c r="H561" s="54" t="n">
        <v>12054.31</v>
      </c>
      <c r="I561" s="54" t="n">
        <v>4219</v>
      </c>
      <c r="J561" s="54" t="n">
        <v>4218.93</v>
      </c>
      <c r="K561" s="54" t="n">
        <v>20000</v>
      </c>
      <c r="L561" s="54" t="n">
        <f aca="false">K561</f>
        <v>20000</v>
      </c>
      <c r="M561" s="54" t="n">
        <f aca="false">L561</f>
        <v>20000</v>
      </c>
    </row>
    <row r="562" customFormat="false" ht="13.8" hidden="false" customHeight="false" outlineLevel="0" collapsed="false">
      <c r="A562" s="47" t="n">
        <v>9</v>
      </c>
      <c r="B562" s="47" t="n">
        <v>1</v>
      </c>
      <c r="D562" s="70" t="s">
        <v>8</v>
      </c>
      <c r="E562" s="55" t="n">
        <v>41</v>
      </c>
      <c r="F562" s="55" t="s">
        <v>10</v>
      </c>
      <c r="G562" s="56" t="n">
        <f aca="false">SUM(G560:G561)</f>
        <v>12858.03</v>
      </c>
      <c r="H562" s="56" t="n">
        <f aca="false">SUM(H560:H561)</f>
        <v>12851.28</v>
      </c>
      <c r="I562" s="56" t="n">
        <f aca="false">SUM(I560:I561)</f>
        <v>4284</v>
      </c>
      <c r="J562" s="56" t="n">
        <f aca="false">SUM(J560:J561)</f>
        <v>4283.76</v>
      </c>
      <c r="K562" s="56" t="n">
        <f aca="false">SUM(K560:K561)</f>
        <v>20000</v>
      </c>
      <c r="L562" s="56" t="n">
        <f aca="false">SUM(L560:L561)</f>
        <v>20000</v>
      </c>
      <c r="M562" s="56" t="n">
        <f aca="false">SUM(M560:M561)</f>
        <v>20000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3:D14"/>
    <mergeCell ref="D17:M17"/>
    <mergeCell ref="D19:D20"/>
    <mergeCell ref="D23:M23"/>
    <mergeCell ref="D25:D26"/>
    <mergeCell ref="D29:M29"/>
    <mergeCell ref="D31:D34"/>
    <mergeCell ref="D39:M39"/>
    <mergeCell ref="D41:D44"/>
    <mergeCell ref="D47:M47"/>
    <mergeCell ref="D49:D51"/>
    <mergeCell ref="D54:M54"/>
    <mergeCell ref="D65:M65"/>
    <mergeCell ref="D67:D70"/>
    <mergeCell ref="D77:M77"/>
    <mergeCell ref="D79:D80"/>
    <mergeCell ref="D83:M83"/>
    <mergeCell ref="D85:D87"/>
    <mergeCell ref="D89:D92"/>
    <mergeCell ref="D96:M96"/>
    <mergeCell ref="D106:M106"/>
    <mergeCell ref="D110:D112"/>
    <mergeCell ref="D120:M120"/>
    <mergeCell ref="D122:D123"/>
    <mergeCell ref="D126:M126"/>
    <mergeCell ref="D128:D129"/>
    <mergeCell ref="D134:D136"/>
    <mergeCell ref="D138:D141"/>
    <mergeCell ref="D147:D149"/>
    <mergeCell ref="D151:D153"/>
    <mergeCell ref="D159:D160"/>
    <mergeCell ref="D162:D165"/>
    <mergeCell ref="D176:D179"/>
    <mergeCell ref="D224:D225"/>
    <mergeCell ref="D230:D231"/>
    <mergeCell ref="D236:D237"/>
    <mergeCell ref="D242:D243"/>
    <mergeCell ref="D251:D252"/>
    <mergeCell ref="D271:D272"/>
    <mergeCell ref="D286:D288"/>
    <mergeCell ref="D290:D293"/>
    <mergeCell ref="D309:D312"/>
    <mergeCell ref="D332:D333"/>
    <mergeCell ref="D342:D344"/>
    <mergeCell ref="D366:D367"/>
    <mergeCell ref="D386:D387"/>
    <mergeCell ref="D392:D393"/>
    <mergeCell ref="D398:D400"/>
    <mergeCell ref="D402:D405"/>
    <mergeCell ref="D434:D436"/>
    <mergeCell ref="D438:D440"/>
    <mergeCell ref="D446:D448"/>
    <mergeCell ref="D453:D454"/>
    <mergeCell ref="D458:D464"/>
    <mergeCell ref="D473:D479"/>
    <mergeCell ref="D487:D491"/>
    <mergeCell ref="D495:D496"/>
    <mergeCell ref="D500:D501"/>
    <mergeCell ref="D505:D506"/>
    <mergeCell ref="D510:D511"/>
    <mergeCell ref="D512:D517"/>
    <mergeCell ref="D519:D520"/>
    <mergeCell ref="D528:D531"/>
    <mergeCell ref="D535:D536"/>
    <mergeCell ref="D540:D543"/>
    <mergeCell ref="D560:D561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&amp;L&amp;"Arial,Normálne"&amp;10Finančný rozpočet v členení podľa programov&amp;C&amp;"Arial,Normálne"&amp;10Obec Nesluša&amp;R&amp;"Arial,Normálne"&amp;10 2017 - 2019</oddHeader>
    <oddFooter>&amp;L&amp;"Arial,Normálne"&amp;10Príloha č. 1&amp;C&amp;"Arial,Normálne"&amp;10Návrh č. 2&amp;R&amp;"Arial,Normálne"&amp;10 16. 02. 2017</oddFooter>
  </headerFooter>
  <rowBreaks count="10" manualBreakCount="10">
    <brk id="125" man="true" max="16383" min="0"/>
    <brk id="168" man="true" max="16383" min="0"/>
    <brk id="193" man="true" max="16383" min="0"/>
    <brk id="221" man="true" max="16383" min="0"/>
    <brk id="296" man="true" max="16383" min="0"/>
    <brk id="358" man="true" max="16383" min="0"/>
    <brk id="383" man="true" max="16383" min="0"/>
    <brk id="443" man="true" max="16383" min="0"/>
    <brk id="502" man="true" max="16383" min="0"/>
    <brk id="552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true" hidden="false" outlineLevel="0" max="1" min="1" style="131" width="8.78"/>
    <col collapsed="false" customWidth="true" hidden="false" outlineLevel="0" max="2" min="2" style="131" width="17.55"/>
    <col collapsed="false" customWidth="true" hidden="false" outlineLevel="0" max="1025" min="3" style="131" width="8.64"/>
  </cols>
  <sheetData>
    <row r="1" customFormat="false" ht="13.8" hidden="false" customHeight="false" outlineLevel="0" collapsed="false">
      <c r="A1" s="131" t="s">
        <v>297</v>
      </c>
      <c r="B1" s="131" t="s">
        <v>298</v>
      </c>
    </row>
    <row r="2" customFormat="false" ht="13.8" hidden="false" customHeight="false" outlineLevel="0" collapsed="false">
      <c r="A2" s="131" t="s">
        <v>1</v>
      </c>
      <c r="B2" s="131" t="s">
        <v>299</v>
      </c>
    </row>
    <row r="3" customFormat="false" ht="13.8" hidden="false" customHeight="false" outlineLevel="0" collapsed="false">
      <c r="A3" s="131" t="s">
        <v>2</v>
      </c>
      <c r="B3" s="131" t="s">
        <v>300</v>
      </c>
    </row>
    <row r="4" customFormat="false" ht="13.8" hidden="false" customHeight="false" outlineLevel="0" collapsed="false">
      <c r="A4" s="131" t="s">
        <v>3</v>
      </c>
      <c r="B4" s="131" t="s">
        <v>301</v>
      </c>
    </row>
    <row r="5" customFormat="false" ht="13.8" hidden="false" customHeight="false" outlineLevel="0" collapsed="false">
      <c r="A5" s="131" t="s">
        <v>4</v>
      </c>
      <c r="B5" s="131" t="s">
        <v>302</v>
      </c>
    </row>
    <row r="6" customFormat="false" ht="13.8" hidden="false" customHeight="false" outlineLevel="0" collapsed="false">
      <c r="A6" s="131" t="s">
        <v>5</v>
      </c>
      <c r="B6" s="131" t="s">
        <v>303</v>
      </c>
    </row>
    <row r="7" customFormat="false" ht="13.8" hidden="false" customHeight="false" outlineLevel="0" collapsed="false">
      <c r="A7" s="131" t="s">
        <v>6</v>
      </c>
      <c r="B7" s="131" t="s">
        <v>304</v>
      </c>
    </row>
    <row r="8" customFormat="false" ht="13.8" hidden="false" customHeight="false" outlineLevel="0" collapsed="false">
      <c r="A8" s="131" t="s">
        <v>7</v>
      </c>
      <c r="B8" s="131" t="s">
        <v>305</v>
      </c>
    </row>
    <row r="9" customFormat="false" ht="13.8" hidden="false" customHeight="false" outlineLevel="0" collapsed="false">
      <c r="A9" s="131" t="s">
        <v>306</v>
      </c>
      <c r="B9" s="131" t="s">
        <v>307</v>
      </c>
    </row>
    <row r="10" customFormat="false" ht="13.8" hidden="false" customHeight="false" outlineLevel="0" collapsed="false">
      <c r="A10" s="131" t="s">
        <v>308</v>
      </c>
      <c r="B10" s="131" t="s">
        <v>309</v>
      </c>
    </row>
    <row r="11" customFormat="false" ht="13.8" hidden="false" customHeight="false" outlineLevel="0" collapsed="false">
      <c r="A11" s="131" t="s">
        <v>310</v>
      </c>
      <c r="B11" s="131" t="s">
        <v>311</v>
      </c>
    </row>
    <row r="12" customFormat="false" ht="13.8" hidden="false" customHeight="false" outlineLevel="0" collapsed="false">
      <c r="A12" s="131" t="s">
        <v>78</v>
      </c>
      <c r="B12" s="131" t="s">
        <v>312</v>
      </c>
    </row>
    <row r="13" customFormat="false" ht="13.8" hidden="false" customHeight="false" outlineLevel="0" collapsed="false">
      <c r="A13" s="131" t="s">
        <v>21</v>
      </c>
      <c r="B13" s="131" t="s">
        <v>313</v>
      </c>
    </row>
    <row r="14" customFormat="false" ht="13.8" hidden="false" customHeight="false" outlineLevel="0" collapsed="false">
      <c r="A14" s="131" t="s">
        <v>314</v>
      </c>
      <c r="B14" s="131" t="s">
        <v>189</v>
      </c>
    </row>
    <row r="15" customFormat="false" ht="13.8" hidden="false" customHeight="false" outlineLevel="0" collapsed="false">
      <c r="A15" s="131" t="s">
        <v>20</v>
      </c>
      <c r="B15" s="131" t="s">
        <v>315</v>
      </c>
    </row>
    <row r="16" customFormat="false" ht="13.8" hidden="false" customHeight="false" outlineLevel="0" collapsed="false">
      <c r="A16" s="131" t="s">
        <v>316</v>
      </c>
      <c r="B16" s="131" t="s">
        <v>317</v>
      </c>
    </row>
    <row r="17" customFormat="false" ht="13.8" hidden="false" customHeight="false" outlineLevel="0" collapsed="false">
      <c r="A17" s="131" t="s">
        <v>318</v>
      </c>
      <c r="B17" s="131" t="s">
        <v>319</v>
      </c>
    </row>
    <row r="18" customFormat="false" ht="13.8" hidden="false" customHeight="false" outlineLevel="0" collapsed="false">
      <c r="A18" s="131" t="s">
        <v>320</v>
      </c>
      <c r="B18" s="131" t="s">
        <v>321</v>
      </c>
    </row>
    <row r="19" customFormat="false" ht="13.8" hidden="false" customHeight="false" outlineLevel="0" collapsed="false">
      <c r="A19" s="131" t="s">
        <v>322</v>
      </c>
      <c r="B19" s="131" t="s">
        <v>323</v>
      </c>
    </row>
    <row r="20" customFormat="false" ht="13.8" hidden="false" customHeight="false" outlineLevel="0" collapsed="false">
      <c r="A20" s="131" t="s">
        <v>95</v>
      </c>
      <c r="B20" s="131" t="s">
        <v>324</v>
      </c>
    </row>
    <row r="21" customFormat="false" ht="13.8" hidden="false" customHeight="false" outlineLevel="0" collapsed="false">
      <c r="A21" s="131" t="s">
        <v>96</v>
      </c>
      <c r="B21" s="131" t="s">
        <v>325</v>
      </c>
    </row>
    <row r="22" customFormat="false" ht="13.8" hidden="false" customHeight="false" outlineLevel="0" collapsed="false">
      <c r="A22" s="131" t="s">
        <v>97</v>
      </c>
      <c r="B22" s="131" t="s">
        <v>326</v>
      </c>
    </row>
    <row r="23" customFormat="false" ht="13.8" hidden="false" customHeight="false" outlineLevel="0" collapsed="false">
      <c r="A23" s="131" t="s">
        <v>41</v>
      </c>
      <c r="B23" s="131" t="s">
        <v>327</v>
      </c>
    </row>
    <row r="24" customFormat="false" ht="13.8" hidden="false" customHeight="false" outlineLevel="0" collapsed="false">
      <c r="A24" s="131" t="s">
        <v>328</v>
      </c>
      <c r="B24" s="131" t="s">
        <v>329</v>
      </c>
    </row>
    <row r="25" customFormat="false" ht="13.8" hidden="false" customHeight="false" outlineLevel="0" collapsed="false">
      <c r="A25" s="131" t="s">
        <v>330</v>
      </c>
      <c r="B25" s="131" t="s">
        <v>331</v>
      </c>
    </row>
    <row r="26" customFormat="false" ht="13.8" hidden="false" customHeight="false" outlineLevel="0" collapsed="false">
      <c r="A26" s="131" t="s">
        <v>332</v>
      </c>
      <c r="B26" s="131" t="s">
        <v>333</v>
      </c>
    </row>
    <row r="27" customFormat="false" ht="13.8" hidden="false" customHeight="false" outlineLevel="0" collapsed="false">
      <c r="A27" s="131" t="s">
        <v>334</v>
      </c>
      <c r="B27" s="131" t="s">
        <v>335</v>
      </c>
    </row>
    <row r="28" customFormat="false" ht="13.8" hidden="false" customHeight="false" outlineLevel="0" collapsed="false">
      <c r="A28" s="131" t="s">
        <v>336</v>
      </c>
      <c r="B28" s="131" t="s">
        <v>337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&amp;C&amp;"Arial,Normálne"&amp;10&amp;A</oddHeader>
    <oddFooter>&amp;C&amp;"Arial,Normálne"&amp;10Strana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632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1b - zapracované východiskové údaje pre rok 2017 (zverejnené 12. 12. 2016)
2 - použitie rezervného fondu v programe 8 a úpravy v bežnom rozpočte podľa aktualizovaného čerpania</dc:description>
  <cp:keywords>rozpočet 2017 2018 2019 obec Nesluša návrh č. 2</cp:keywords>
  <dc:language>sk-SK</dc:language>
  <cp:lastModifiedBy>Matej Tabaček</cp:lastModifiedBy>
  <dcterms:modified xsi:type="dcterms:W3CDTF">2017-02-16T14:34:03Z</dcterms:modified>
  <cp:revision>41</cp:revision>
  <dc:subject>Návrh rozpočtu</dc:subject>
  <dc:title>Rozpočet 2017 - 2018 Obec Nesluša (návrh č. 2)</dc:title>
</cp:coreProperties>
</file>