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 list" sheetId="1" r:id="rId1"/>
    <sheet name="Rekapitulacia" sheetId="2" r:id="rId2"/>
    <sheet name="Prehlad" sheetId="3" r:id="rId3"/>
  </sheets>
  <definedNames>
    <definedName name="_xlnm.Print_Titles" localSheetId="2">'Prehlad'!$8:$10</definedName>
    <definedName name="_xlnm.Print_Titles" localSheetId="1">'Rekapitulacia'!$8:$10</definedName>
    <definedName name="fakt1R">#REF!</definedName>
    <definedName name="Excel_BuiltIn_Print_Area" localSheetId="0">'Kryci list'!$A:$J</definedName>
    <definedName name="Excel_BuiltIn_Print_Area" localSheetId="1">'Rekapitulacia'!$A:$F</definedName>
    <definedName name="Excel_BuiltIn_Print_Titles" localSheetId="1">'Rekapitulacia'!$8:$10</definedName>
    <definedName name="Excel_BuiltIn_Print_Area" localSheetId="2">'Prehlad'!$A:$O</definedName>
    <definedName name="Excel_BuiltIn_Print_Titles" localSheetId="2">'Prehlad'!$8:$10</definedName>
  </definedNames>
  <calcPr fullCalcOnLoad="1"/>
</workbook>
</file>

<file path=xl/sharedStrings.xml><?xml version="1.0" encoding="utf-8"?>
<sst xmlns="http://schemas.openxmlformats.org/spreadsheetml/2006/main" count="703" uniqueCount="306">
  <si>
    <t>V module</t>
  </si>
  <si>
    <t>Hlavička1</t>
  </si>
  <si>
    <t>Mena</t>
  </si>
  <si>
    <t>Hlavička2</t>
  </si>
  <si>
    <t>Obdobie</t>
  </si>
  <si>
    <t>Stavba : Chodníky a spevnené plochy - Nesluša centrum</t>
  </si>
  <si>
    <t>Miesto:</t>
  </si>
  <si>
    <t>Rozpočet</t>
  </si>
  <si>
    <t>Krycí list rozpočtu v</t>
  </si>
  <si>
    <t>EUR</t>
  </si>
  <si>
    <t>Objekt : SO 01 chodníky a spevnené plochy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</si>
  <si>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</si>
  <si>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</si>
  <si>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</si>
  <si>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</si>
  <si>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</si>
  <si>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</si>
  <si>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</si>
  <si>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</si>
  <si>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</si>
  <si>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</si>
  <si>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</si>
  <si>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 xml:space="preserve">  .  .    </t>
  </si>
  <si>
    <t>VF</t>
  </si>
  <si>
    <t>Odberateľ:</t>
  </si>
  <si>
    <t>IČO:</t>
  </si>
  <si>
    <t>DIČ:</t>
  </si>
  <si>
    <t>Dodávateľ: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</si>
  <si>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</si>
  <si>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</si>
  <si>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</si>
  <si>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</si>
  <si>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</si>
  <si>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</si>
  <si>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</si>
  <si>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</si>
  <si>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</si>
  <si>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</si>
  <si>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</si>
  <si>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</si>
  <si>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</si>
  <si>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</si>
  <si>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</si>
  <si>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</si>
  <si>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</si>
  <si>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</si>
  <si>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</si>
  <si>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</si>
  <si>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</si>
  <si>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</si>
  <si>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</si>
  <si>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</si>
  <si>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</si>
  <si>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</si>
  <si>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</si>
  <si>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</si>
  <si>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</si>
  <si>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</si>
  <si>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</si>
  <si>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</si>
  <si>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</si>
  <si>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</si>
  <si>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</si>
  <si>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</si>
  <si>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</si>
  <si>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</si>
  <si>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</si>
  <si>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</si>
  <si>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</si>
  <si>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</si>
  <si>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</si>
  <si>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</si>
  <si>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 xml:space="preserve">Odberateľ: </t>
  </si>
  <si>
    <t xml:space="preserve">Spracoval:                                         </t>
  </si>
  <si>
    <t xml:space="preserve">Projektant: </t>
  </si>
  <si>
    <t xml:space="preserve">JKSO : </t>
  </si>
  <si>
    <t>Rekapitulácia rozpočtu v</t>
  </si>
  <si>
    <t xml:space="preserve">Dodávateľ: </t>
  </si>
  <si>
    <t xml:space="preserve">Dátum:   .  .   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</si>
  <si>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</si>
  <si>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</si>
  <si>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</si>
  <si>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</si>
  <si>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</si>
  <si>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</si>
  <si>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</si>
  <si>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</si>
  <si>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</si>
  <si>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</t>
  </si>
  <si>
    <t>2 - ZÁKLADY</t>
  </si>
  <si>
    <t>3 - ZVISLÉ A KOMPLETNÉ KONŠTRUKCIE</t>
  </si>
  <si>
    <t>4 - VODOROVNÉ KONŠTRUKCIE</t>
  </si>
  <si>
    <t>5 - KOMUNIKÁCIE</t>
  </si>
  <si>
    <t>8 - RÚROVÉ VEDENIA</t>
  </si>
  <si>
    <t>9 - OSTATNÉ KONŠTRUKCIE A PRÁCE</t>
  </si>
  <si>
    <t xml:space="preserve">PRÁCE A DODÁVKY HSV  spolu: </t>
  </si>
  <si>
    <t>OSTATNÉ</t>
  </si>
  <si>
    <t xml:space="preserve">OSTATNÉ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</si>
  <si>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</si>
  <si>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</si>
  <si>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</si>
  <si>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</si>
  <si>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</si>
  <si>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</si>
  <si>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</si>
  <si>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</si>
  <si>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</si>
  <si>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</si>
  <si>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</si>
  <si>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</si>
  <si>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</si>
  <si>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</si>
  <si>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</si>
  <si>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</si>
  <si>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</si>
  <si>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</si>
  <si>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</si>
  <si>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</si>
  <si>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</si>
  <si>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</si>
  <si>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</si>
  <si>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</si>
  <si>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</si>
  <si>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</si>
  <si>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</si>
  <si>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</si>
  <si>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</si>
  <si>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</si>
  <si>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</si>
  <si>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</si>
  <si>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</si>
  <si>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</si>
  <si>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</si>
  <si>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</si>
  <si>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</si>
  <si>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221</t>
  </si>
  <si>
    <t>113107143</t>
  </si>
  <si>
    <t>Odstránenie podkladov alebo krytov živičných hr. 100-150 mm, do 200 m2</t>
  </si>
  <si>
    <t>m2</t>
  </si>
  <si>
    <t xml:space="preserve">                    </t>
  </si>
  <si>
    <t>45.11.11</t>
  </si>
  <si>
    <t>001</t>
  </si>
  <si>
    <t>122301101</t>
  </si>
  <si>
    <t>Odkopávky a prekopávky nezapaž. v horn. tr. 4 do 100 m3</t>
  </si>
  <si>
    <t>m3</t>
  </si>
  <si>
    <t>45.11.21</t>
  </si>
  <si>
    <t>122301109</t>
  </si>
  <si>
    <t>Príplatok za lepivosť horn. 4</t>
  </si>
  <si>
    <t>272</t>
  </si>
  <si>
    <t>132301102</t>
  </si>
  <si>
    <t>Hĺbenie rýh šírka do 60 cm v horn. tr. 4 nad 100 m3</t>
  </si>
  <si>
    <t>151301101</t>
  </si>
  <si>
    <t>Zhotovenie paženia rýh pre podz. vedenie  hl. do 2 m</t>
  </si>
  <si>
    <t>151301111</t>
  </si>
  <si>
    <t>Odstránenie paženia rýh pre podz. vedenie  hl. do 2 m</t>
  </si>
  <si>
    <t>1627011051</t>
  </si>
  <si>
    <t>Vodorovné premiestnenie výkopu do 5000 m horn. tr. 1-4</t>
  </si>
  <si>
    <t>45.11.24</t>
  </si>
  <si>
    <t>1627011091</t>
  </si>
  <si>
    <t>Príplatok za každých ďalších 1000 m nad 10000 m horn. tr. 1-4</t>
  </si>
  <si>
    <t>174101001</t>
  </si>
  <si>
    <t>Zásyp zhutnený jám, šachiet, rýh, zárezov alebo okolo objektov do 100 m3</t>
  </si>
  <si>
    <t>MAT</t>
  </si>
  <si>
    <t>583336880</t>
  </si>
  <si>
    <t>Kamenivo ťažené hrubé 32-63</t>
  </si>
  <si>
    <t>t</t>
  </si>
  <si>
    <t>14.21.12</t>
  </si>
  <si>
    <t>181301102</t>
  </si>
  <si>
    <t>Rozprestretie ornice, sklon do 1:5 do 500 m2 hr. do 15 cm</t>
  </si>
  <si>
    <t>5812A0104</t>
  </si>
  <si>
    <t>Zemina čierna (ornica),vrátane dodávky a nákupu</t>
  </si>
  <si>
    <t xml:space="preserve">  .  .  </t>
  </si>
  <si>
    <t>231</t>
  </si>
  <si>
    <t>182001121</t>
  </si>
  <si>
    <t>Plošná úprava terénu, nerovnosti do +-150 mm v rovine</t>
  </si>
  <si>
    <t xml:space="preserve">1 - ZEMNE PRÁCE  spolu: </t>
  </si>
  <si>
    <t>211</t>
  </si>
  <si>
    <t>274311114</t>
  </si>
  <si>
    <t>Základové pásy z betónu prostého tr. C 12/15 cement portlandský</t>
  </si>
  <si>
    <t>45.25.32</t>
  </si>
  <si>
    <t>011</t>
  </si>
  <si>
    <t>274351217</t>
  </si>
  <si>
    <t>Debnenie základových pásov drevené tradičné, zhotovenie</t>
  </si>
  <si>
    <t>274351218</t>
  </si>
  <si>
    <t>Debnenie základových pásov drevené tradičné, odstránenie</t>
  </si>
  <si>
    <t>274361821</t>
  </si>
  <si>
    <t>Výstuž základových pásov BSt 500 (10505)</t>
  </si>
  <si>
    <t xml:space="preserve">2 - ZÁKLADY  spolu: </t>
  </si>
  <si>
    <t>3112722011</t>
  </si>
  <si>
    <t>Murivo  z plotových betónových štiepaných tvárnic do hr. 200mm s výplňou C16/20 vrátane krycej betonovej dosky</t>
  </si>
  <si>
    <t>45.25.50</t>
  </si>
  <si>
    <t>3113618211</t>
  </si>
  <si>
    <t>Výstuž plotových múrov  BSt 500 (10505)</t>
  </si>
  <si>
    <t xml:space="preserve">3 - ZVISLÉ A KOMPLETNÉ KONŠTRUKCIE  spolu: </t>
  </si>
  <si>
    <t>271</t>
  </si>
  <si>
    <t>451572111</t>
  </si>
  <si>
    <t>Lôžko pod potrubie, stoky v otvorenom výkope z kameniva drobného ťaženého</t>
  </si>
  <si>
    <t>45.21.41</t>
  </si>
  <si>
    <t xml:space="preserve">4 - VODOROVNÉ KONŠTRUKCIE  spolu: </t>
  </si>
  <si>
    <t>564861111</t>
  </si>
  <si>
    <t>Podklad zo štrkodrte hr. 200 mm , fr.0/63</t>
  </si>
  <si>
    <t>45.23.11</t>
  </si>
  <si>
    <t>567123814</t>
  </si>
  <si>
    <t>Podklad z kameniva spevn. cementom CBGM C8/10, hr. 150 mm po zhutnení</t>
  </si>
  <si>
    <t>573231111</t>
  </si>
  <si>
    <t>Postrek živičný spojovací z cestnej emulzie 0,5-0,8 kg/m2</t>
  </si>
  <si>
    <t>45.23.12</t>
  </si>
  <si>
    <t>577134261</t>
  </si>
  <si>
    <t>Asfaltový betón ACo 11-I, š. nad 3 m</t>
  </si>
  <si>
    <t>577174421</t>
  </si>
  <si>
    <t>Asfaltový betón vrstva ložná ACP 22-I , hr. 80 mm</t>
  </si>
  <si>
    <t>596211130</t>
  </si>
  <si>
    <t>Kladenie zámkovej dlažby pre chodcov hr. 60 mm</t>
  </si>
  <si>
    <t>592451850</t>
  </si>
  <si>
    <t>Dlažba zámková 20x10x6 cm UNI šedá</t>
  </si>
  <si>
    <t>26.61.11</t>
  </si>
  <si>
    <t xml:space="preserve">5 - KOMUNIKÁCIE  spolu: </t>
  </si>
  <si>
    <t>871356006</t>
  </si>
  <si>
    <t>Montáž potrubia kanalizačného z PVC rúr, d 200, tesnených gumovým krúžkom</t>
  </si>
  <si>
    <t>m</t>
  </si>
  <si>
    <t>2861102501</t>
  </si>
  <si>
    <t>Rúrka PVC kanalizačná spoj gum. krúžkom DN 200</t>
  </si>
  <si>
    <t>25.21.22</t>
  </si>
  <si>
    <t>286110350</t>
  </si>
  <si>
    <t>Rúrka PVC kanalizačná spoj gum. krúžkom 315x9,2x5000</t>
  </si>
  <si>
    <t>kus</t>
  </si>
  <si>
    <t>2861112201</t>
  </si>
  <si>
    <t>Odbočka 315/200/45</t>
  </si>
  <si>
    <t>871371111</t>
  </si>
  <si>
    <t>Montáž potrubia z tlakových rúrok z tvrdého PVC d 315, tesnených gumovým krúžkom</t>
  </si>
  <si>
    <t>892381111</t>
  </si>
  <si>
    <t>Tlaková skúška vodovodného potrubia DN 250, 300 alebo 350</t>
  </si>
  <si>
    <t>8944311651</t>
  </si>
  <si>
    <t>Napojenie novej kanalizácie na existujúcu kanalizáciu - komplet</t>
  </si>
  <si>
    <t>kpl</t>
  </si>
  <si>
    <t>895941111</t>
  </si>
  <si>
    <t>Zhotovenie vpusti uličnej z betónových dielcov typ UV-50 normálny</t>
  </si>
  <si>
    <t>592240231</t>
  </si>
  <si>
    <t>Vpusť uličná betónová - dno,stred,vyrovnávací prstenec,mreža 40t,kôš</t>
  </si>
  <si>
    <t xml:space="preserve">8 - RÚROVÉ VEDENIA  spolu: </t>
  </si>
  <si>
    <t>914001111</t>
  </si>
  <si>
    <t>Osadenie zvislých cestných dopravných značiek na stĺpiky, konzoly alebo objekty</t>
  </si>
  <si>
    <t>4044202511</t>
  </si>
  <si>
    <t>Značka dopravná A4b a P1</t>
  </si>
  <si>
    <t>31.50.24</t>
  </si>
  <si>
    <t>4044202532</t>
  </si>
  <si>
    <t>Značka dopravná P8</t>
  </si>
  <si>
    <t>404420264.2</t>
  </si>
  <si>
    <t>Objímka na stĺpik jednodielna</t>
  </si>
  <si>
    <t>4044202721</t>
  </si>
  <si>
    <t>Značka dopravná IP6</t>
  </si>
  <si>
    <t>4044202741</t>
  </si>
  <si>
    <t>Značka dopravná P13</t>
  </si>
  <si>
    <t>914511112</t>
  </si>
  <si>
    <t>Montáž stĺpika dopravných značiek dĺžky do 3,5 m s betónovým základom a pätkou</t>
  </si>
  <si>
    <t>404420263.1</t>
  </si>
  <si>
    <t>Stlpik na osadenie dopravných znečiek , 4m , FeZn 60 mm,vrchnák plastový</t>
  </si>
  <si>
    <t>915711212</t>
  </si>
  <si>
    <t>Vodorovné značenie krytov striek. farbou, deliace čiary š. 125 mm - stredová čiara</t>
  </si>
  <si>
    <t>45.23.15</t>
  </si>
  <si>
    <t>9157112122</t>
  </si>
  <si>
    <t>Vodorovné značenie krytov striek. farbou, zastávka BUS</t>
  </si>
  <si>
    <t>915712111</t>
  </si>
  <si>
    <t>Vodorovné značenie Pásik pre nevidiacich (studený plas) 18m</t>
  </si>
  <si>
    <t>kplm</t>
  </si>
  <si>
    <t>915721412</t>
  </si>
  <si>
    <t>Vodorovné značenie prechod pre chodcov - plast</t>
  </si>
  <si>
    <t>915791111</t>
  </si>
  <si>
    <t>Predznač. pre vodor. značenie z náter. hmôt, deliace čiary, vodiace pásiky</t>
  </si>
  <si>
    <t>915791112</t>
  </si>
  <si>
    <t>Predznač. pre vodor. znač. z náter. hmôt, stopčiary, zebry, tiene, šípky, nápisy, prechody</t>
  </si>
  <si>
    <t>915912211</t>
  </si>
  <si>
    <t>Montáž a demontáž dočasných dopravných značiek</t>
  </si>
  <si>
    <t>9159211122</t>
  </si>
  <si>
    <t>Dodávka a montáž značiek blikacích - prechod pre chodcov - 2ks IP6+elektronika</t>
  </si>
  <si>
    <t>916361111</t>
  </si>
  <si>
    <t>Osadenie cest. obrubníka bet. stojatého, lôžko betón tr. C 12/15 s bočnou oporou</t>
  </si>
  <si>
    <t>592174920</t>
  </si>
  <si>
    <t>Obrubník cestný  so skosením 12/4</t>
  </si>
  <si>
    <t>917862111</t>
  </si>
  <si>
    <t>Osad. chodník. obrubníka betón. stojatého s oporou do lôžka z betónu tr. C 12/15</t>
  </si>
  <si>
    <t>592173300</t>
  </si>
  <si>
    <t>Obrubník záhonový ABO 45-25 100x5x25</t>
  </si>
  <si>
    <t>918101111</t>
  </si>
  <si>
    <t>Lôžko pod obrubníky, krajníky, obruby z betónu tr. C 12/15</t>
  </si>
  <si>
    <t>919735114</t>
  </si>
  <si>
    <t>Rezanie stávajúceho živičného krytu alebo podkladu hr. 150-200 mm</t>
  </si>
  <si>
    <t>013</t>
  </si>
  <si>
    <t>979081111</t>
  </si>
  <si>
    <t>Odvoz sute a vybúraných hmôt na skládku do 1 km</t>
  </si>
  <si>
    <t>979081121</t>
  </si>
  <si>
    <t>Odvoz sute a vybúraných hmôt na skládku každý ďalší 1 km</t>
  </si>
  <si>
    <t>979131410</t>
  </si>
  <si>
    <t>Poplatok za ulož.a znešk.stav.sute na urč.sklád. -z demol.vozoviek "O"-ost.odpad</t>
  </si>
  <si>
    <t>998223011</t>
  </si>
  <si>
    <t>Presun hmôt pre pozemné komunikácie</t>
  </si>
  <si>
    <t xml:space="preserve">9 - OSTATNÉ KONŠTRUKCIE A PRÁCE  spolu: </t>
  </si>
  <si>
    <t>OST</t>
  </si>
  <si>
    <t>999999902.1</t>
  </si>
  <si>
    <t>Vztýčenie podzemných vedení</t>
  </si>
  <si>
    <t>1,000 kpl</t>
  </si>
  <si>
    <t>999999903.2</t>
  </si>
  <si>
    <t>Provízorné dop.značenie, čistenie komunikácií</t>
  </si>
  <si>
    <t>999999904.6</t>
  </si>
  <si>
    <t>Zariadenie staveniska</t>
  </si>
  <si>
    <t>U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</si>
</sst>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General"/>
    <numFmt numFmtId="168" formatCode="@"/>
    <numFmt numFmtId="169" formatCode="#,##0"/>
    <numFmt numFmtId="170" formatCode="#,##0.00"/>
    <numFmt numFmtId="171" formatCode="0.00\ %"/>
    <numFmt numFmtId="172" formatCode="#,##0\ "/>
    <numFmt numFmtId="173" formatCode="#,##0.00000"/>
    <numFmt numFmtId="174" formatCode="#,##0.000"/>
    <numFmt numFmtId="175" formatCode="0.000"/>
  </numFmts>
  <fonts count="14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hair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hair">
        <color indexed="63"/>
      </right>
      <top style="double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hair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7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center"/>
      <protection/>
    </xf>
    <xf numFmtId="164" fontId="0" fillId="0" borderId="0" applyFill="0" applyBorder="0">
      <alignment vertical="center"/>
      <protection/>
    </xf>
    <xf numFmtId="165" fontId="1" fillId="0" borderId="1">
      <alignment/>
      <protection/>
    </xf>
    <xf numFmtId="164" fontId="0" fillId="0" borderId="1" applyFill="0">
      <alignment/>
      <protection/>
    </xf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2" applyNumberFormat="0" applyFill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6" fillId="0" borderId="0" applyNumberFormat="0" applyFill="0" applyBorder="0" applyAlignment="0" applyProtection="0"/>
    <xf numFmtId="164" fontId="1" fillId="0" borderId="0" applyBorder="0">
      <alignment vertical="center"/>
      <protection/>
    </xf>
    <xf numFmtId="164" fontId="7" fillId="0" borderId="0" applyNumberFormat="0" applyFill="0" applyBorder="0" applyAlignment="0" applyProtection="0"/>
    <xf numFmtId="164" fontId="1" fillId="0" borderId="3">
      <alignment vertical="center"/>
      <protection/>
    </xf>
    <xf numFmtId="164" fontId="6" fillId="0" borderId="0" applyNumberFormat="0" applyFill="0" applyBorder="0" applyAlignment="0" applyProtection="0"/>
    <xf numFmtId="164" fontId="4" fillId="0" borderId="2" applyNumberFormat="0" applyFill="0" applyAlignment="0" applyProtection="0"/>
    <xf numFmtId="164" fontId="7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8" fillId="0" borderId="0" xfId="65" applyFont="1">
      <alignment/>
      <protection/>
    </xf>
    <xf numFmtId="164" fontId="8" fillId="0" borderId="0" xfId="65" applyFont="1" applyAlignment="1">
      <alignment horizontal="left" vertical="center"/>
      <protection/>
    </xf>
    <xf numFmtId="164" fontId="9" fillId="0" borderId="0" xfId="64" applyNumberFormat="1" applyFont="1" applyAlignment="1">
      <alignment horizontal="left" vertical="center"/>
      <protection/>
    </xf>
    <xf numFmtId="164" fontId="10" fillId="0" borderId="0" xfId="64" applyFont="1">
      <alignment/>
      <protection/>
    </xf>
    <xf numFmtId="164" fontId="8" fillId="0" borderId="4" xfId="65" applyFont="1" applyBorder="1" applyAlignment="1">
      <alignment horizontal="left" vertical="center"/>
      <protection/>
    </xf>
    <xf numFmtId="164" fontId="8" fillId="0" borderId="5" xfId="65" applyFont="1" applyBorder="1" applyAlignment="1">
      <alignment horizontal="left" vertical="center"/>
      <protection/>
    </xf>
    <xf numFmtId="164" fontId="8" fillId="0" borderId="5" xfId="65" applyFont="1" applyBorder="1" applyAlignment="1">
      <alignment horizontal="right" vertical="center"/>
      <protection/>
    </xf>
    <xf numFmtId="164" fontId="8" fillId="0" borderId="6" xfId="65" applyFont="1" applyBorder="1" applyAlignment="1">
      <alignment horizontal="left" vertical="center"/>
      <protection/>
    </xf>
    <xf numFmtId="164" fontId="11" fillId="0" borderId="0" xfId="64" applyFont="1">
      <alignment/>
      <protection/>
    </xf>
    <xf numFmtId="168" fontId="11" fillId="0" borderId="0" xfId="64" applyNumberFormat="1" applyFont="1">
      <alignment/>
      <protection/>
    </xf>
    <xf numFmtId="164" fontId="8" fillId="0" borderId="7" xfId="65" applyFont="1" applyBorder="1" applyAlignment="1">
      <alignment horizontal="left" vertical="center"/>
      <protection/>
    </xf>
    <xf numFmtId="164" fontId="8" fillId="0" borderId="8" xfId="65" applyFont="1" applyBorder="1" applyAlignment="1">
      <alignment horizontal="left" vertical="center"/>
      <protection/>
    </xf>
    <xf numFmtId="164" fontId="8" fillId="0" borderId="8" xfId="65" applyFont="1" applyBorder="1" applyAlignment="1">
      <alignment horizontal="right" vertical="center"/>
      <protection/>
    </xf>
    <xf numFmtId="164" fontId="8" fillId="0" borderId="9" xfId="65" applyFont="1" applyBorder="1" applyAlignment="1">
      <alignment horizontal="left" vertical="center"/>
      <protection/>
    </xf>
    <xf numFmtId="164" fontId="8" fillId="0" borderId="10" xfId="65" applyFont="1" applyBorder="1" applyAlignment="1">
      <alignment horizontal="left" vertical="center"/>
      <protection/>
    </xf>
    <xf numFmtId="164" fontId="8" fillId="0" borderId="11" xfId="65" applyFont="1" applyBorder="1" applyAlignment="1">
      <alignment horizontal="left" vertical="center"/>
      <protection/>
    </xf>
    <xf numFmtId="164" fontId="8" fillId="0" borderId="11" xfId="65" applyFont="1" applyBorder="1" applyAlignment="1">
      <alignment horizontal="right" vertical="center"/>
      <protection/>
    </xf>
    <xf numFmtId="164" fontId="8" fillId="0" borderId="12" xfId="65" applyFont="1" applyBorder="1" applyAlignment="1">
      <alignment horizontal="left" vertical="center"/>
      <protection/>
    </xf>
    <xf numFmtId="164" fontId="8" fillId="0" borderId="13" xfId="65" applyFont="1" applyBorder="1" applyAlignment="1">
      <alignment horizontal="left" vertical="center"/>
      <protection/>
    </xf>
    <xf numFmtId="164" fontId="8" fillId="0" borderId="14" xfId="65" applyFont="1" applyBorder="1" applyAlignment="1">
      <alignment horizontal="left" vertical="center"/>
      <protection/>
    </xf>
    <xf numFmtId="164" fontId="8" fillId="0" borderId="14" xfId="65" applyFont="1" applyBorder="1" applyAlignment="1">
      <alignment horizontal="right" vertical="center"/>
      <protection/>
    </xf>
    <xf numFmtId="164" fontId="8" fillId="0" borderId="15" xfId="65" applyFont="1" applyBorder="1" applyAlignment="1">
      <alignment horizontal="left" vertical="center"/>
      <protection/>
    </xf>
    <xf numFmtId="164" fontId="8" fillId="0" borderId="16" xfId="65" applyFont="1" applyBorder="1" applyAlignment="1">
      <alignment horizontal="left" vertical="center"/>
      <protection/>
    </xf>
    <xf numFmtId="164" fontId="8" fillId="0" borderId="17" xfId="65" applyFont="1" applyBorder="1" applyAlignment="1">
      <alignment horizontal="right" vertical="center"/>
      <protection/>
    </xf>
    <xf numFmtId="164" fontId="8" fillId="0" borderId="17" xfId="65" applyFont="1" applyBorder="1" applyAlignment="1">
      <alignment horizontal="left" vertical="center"/>
      <protection/>
    </xf>
    <xf numFmtId="164" fontId="8" fillId="0" borderId="18" xfId="65" applyFont="1" applyBorder="1" applyAlignment="1">
      <alignment horizontal="left" vertical="center"/>
      <protection/>
    </xf>
    <xf numFmtId="164" fontId="8" fillId="0" borderId="19" xfId="65" applyFont="1" applyBorder="1" applyAlignment="1">
      <alignment horizontal="left" vertical="center"/>
      <protection/>
    </xf>
    <xf numFmtId="164" fontId="8" fillId="0" borderId="20" xfId="65" applyFont="1" applyBorder="1" applyAlignment="1">
      <alignment horizontal="left" vertical="center"/>
      <protection/>
    </xf>
    <xf numFmtId="164" fontId="8" fillId="0" borderId="21" xfId="65" applyFont="1" applyBorder="1" applyAlignment="1">
      <alignment horizontal="left" vertical="center"/>
      <protection/>
    </xf>
    <xf numFmtId="164" fontId="8" fillId="0" borderId="4" xfId="65" applyFont="1" applyBorder="1" applyAlignment="1">
      <alignment horizontal="right" vertical="center"/>
      <protection/>
    </xf>
    <xf numFmtId="169" fontId="8" fillId="0" borderId="22" xfId="65" applyNumberFormat="1" applyFont="1" applyBorder="1" applyAlignment="1">
      <alignment horizontal="right" vertical="center"/>
      <protection/>
    </xf>
    <xf numFmtId="169" fontId="8" fillId="0" borderId="6" xfId="65" applyNumberFormat="1" applyFont="1" applyBorder="1" applyAlignment="1">
      <alignment horizontal="right" vertical="center"/>
      <protection/>
    </xf>
    <xf numFmtId="164" fontId="8" fillId="0" borderId="16" xfId="65" applyFont="1" applyBorder="1" applyAlignment="1">
      <alignment horizontal="right" vertical="center"/>
      <protection/>
    </xf>
    <xf numFmtId="169" fontId="8" fillId="0" borderId="23" xfId="65" applyNumberFormat="1" applyFont="1" applyBorder="1" applyAlignment="1">
      <alignment horizontal="right" vertical="center"/>
      <protection/>
    </xf>
    <xf numFmtId="169" fontId="8" fillId="0" borderId="18" xfId="65" applyNumberFormat="1" applyFont="1" applyBorder="1" applyAlignment="1">
      <alignment horizontal="right" vertical="center"/>
      <protection/>
    </xf>
    <xf numFmtId="164" fontId="8" fillId="0" borderId="19" xfId="65" applyFont="1" applyBorder="1" applyAlignment="1">
      <alignment horizontal="right" vertical="center"/>
      <protection/>
    </xf>
    <xf numFmtId="169" fontId="8" fillId="0" borderId="24" xfId="65" applyNumberFormat="1" applyFont="1" applyBorder="1" applyAlignment="1">
      <alignment horizontal="right" vertical="center"/>
      <protection/>
    </xf>
    <xf numFmtId="164" fontId="8" fillId="0" borderId="20" xfId="65" applyFont="1" applyBorder="1" applyAlignment="1">
      <alignment horizontal="right" vertical="center"/>
      <protection/>
    </xf>
    <xf numFmtId="169" fontId="8" fillId="0" borderId="21" xfId="65" applyNumberFormat="1" applyFont="1" applyBorder="1" applyAlignment="1">
      <alignment horizontal="right" vertical="center"/>
      <protection/>
    </xf>
    <xf numFmtId="164" fontId="12" fillId="0" borderId="25" xfId="65" applyFont="1" applyBorder="1" applyAlignment="1">
      <alignment horizontal="center" vertical="center"/>
      <protection/>
    </xf>
    <xf numFmtId="164" fontId="8" fillId="0" borderId="26" xfId="65" applyFont="1" applyBorder="1" applyAlignment="1">
      <alignment horizontal="left" vertical="center"/>
      <protection/>
    </xf>
    <xf numFmtId="164" fontId="8" fillId="0" borderId="26" xfId="65" applyFont="1" applyBorder="1" applyAlignment="1">
      <alignment horizontal="center" vertical="center"/>
      <protection/>
    </xf>
    <xf numFmtId="164" fontId="8" fillId="0" borderId="27" xfId="65" applyFont="1" applyBorder="1" applyAlignment="1">
      <alignment horizontal="center" vertical="center"/>
      <protection/>
    </xf>
    <xf numFmtId="164" fontId="8" fillId="0" borderId="28" xfId="65" applyFont="1" applyBorder="1" applyAlignment="1">
      <alignment horizontal="center" vertical="center"/>
      <protection/>
    </xf>
    <xf numFmtId="164" fontId="8" fillId="0" borderId="29" xfId="65" applyFont="1" applyBorder="1" applyAlignment="1">
      <alignment horizontal="center" vertical="center"/>
      <protection/>
    </xf>
    <xf numFmtId="164" fontId="8" fillId="0" borderId="30" xfId="65" applyFont="1" applyBorder="1" applyAlignment="1">
      <alignment horizontal="center" vertical="center"/>
      <protection/>
    </xf>
    <xf numFmtId="164" fontId="8" fillId="0" borderId="31" xfId="65" applyFont="1" applyBorder="1" applyAlignment="1">
      <alignment horizontal="center" vertical="center"/>
      <protection/>
    </xf>
    <xf numFmtId="164" fontId="8" fillId="0" borderId="32" xfId="65" applyFont="1" applyBorder="1" applyAlignment="1">
      <alignment horizontal="left" vertical="center"/>
      <protection/>
    </xf>
    <xf numFmtId="170" fontId="8" fillId="0" borderId="32" xfId="65" applyNumberFormat="1" applyFont="1" applyBorder="1" applyAlignment="1">
      <alignment horizontal="right" vertical="center"/>
      <protection/>
    </xf>
    <xf numFmtId="170" fontId="8" fillId="0" borderId="33" xfId="65" applyNumberFormat="1" applyFont="1" applyBorder="1" applyAlignment="1">
      <alignment horizontal="right" vertical="center"/>
      <protection/>
    </xf>
    <xf numFmtId="164" fontId="8" fillId="0" borderId="34" xfId="65" applyFont="1" applyBorder="1" applyAlignment="1">
      <alignment horizontal="left" vertical="center"/>
      <protection/>
    </xf>
    <xf numFmtId="164" fontId="8" fillId="0" borderId="35" xfId="65" applyNumberFormat="1" applyFont="1" applyBorder="1" applyAlignment="1">
      <alignment horizontal="left" vertical="center"/>
      <protection/>
    </xf>
    <xf numFmtId="164" fontId="8" fillId="0" borderId="36" xfId="65" applyFont="1" applyBorder="1" applyAlignment="1">
      <alignment horizontal="center" vertical="center"/>
      <protection/>
    </xf>
    <xf numFmtId="164" fontId="8" fillId="0" borderId="3" xfId="65" applyFont="1" applyBorder="1" applyAlignment="1">
      <alignment horizontal="left" vertical="center"/>
      <protection/>
    </xf>
    <xf numFmtId="170" fontId="8" fillId="0" borderId="3" xfId="65" applyNumberFormat="1" applyFont="1" applyBorder="1" applyAlignment="1">
      <alignment horizontal="right" vertical="center"/>
      <protection/>
    </xf>
    <xf numFmtId="164" fontId="8" fillId="0" borderId="37" xfId="65" applyFont="1" applyBorder="1" applyAlignment="1">
      <alignment horizontal="left" vertical="center"/>
      <protection/>
    </xf>
    <xf numFmtId="170" fontId="8" fillId="0" borderId="38" xfId="65" applyNumberFormat="1" applyFont="1" applyBorder="1" applyAlignment="1">
      <alignment horizontal="right" vertical="center"/>
      <protection/>
    </xf>
    <xf numFmtId="170" fontId="8" fillId="0" borderId="39" xfId="65" applyNumberFormat="1" applyFont="1" applyBorder="1" applyAlignment="1">
      <alignment horizontal="right" vertical="center"/>
      <protection/>
    </xf>
    <xf numFmtId="164" fontId="8" fillId="0" borderId="40" xfId="65" applyFont="1" applyBorder="1" applyAlignment="1">
      <alignment horizontal="center" vertical="center"/>
      <protection/>
    </xf>
    <xf numFmtId="164" fontId="8" fillId="0" borderId="41" xfId="65" applyFont="1" applyBorder="1" applyAlignment="1">
      <alignment horizontal="left" vertical="center"/>
      <protection/>
    </xf>
    <xf numFmtId="170" fontId="8" fillId="0" borderId="41" xfId="65" applyNumberFormat="1" applyFont="1" applyBorder="1" applyAlignment="1">
      <alignment horizontal="right" vertical="center"/>
      <protection/>
    </xf>
    <xf numFmtId="170" fontId="8" fillId="0" borderId="42" xfId="65" applyNumberFormat="1" applyFont="1" applyBorder="1" applyAlignment="1">
      <alignment horizontal="right" vertical="center"/>
      <protection/>
    </xf>
    <xf numFmtId="170" fontId="8" fillId="0" borderId="43" xfId="65" applyNumberFormat="1" applyFont="1" applyBorder="1" applyAlignment="1">
      <alignment horizontal="right" vertical="center"/>
      <protection/>
    </xf>
    <xf numFmtId="164" fontId="8" fillId="0" borderId="44" xfId="65" applyFont="1" applyBorder="1" applyAlignment="1">
      <alignment horizontal="center" vertical="center"/>
      <protection/>
    </xf>
    <xf numFmtId="164" fontId="8" fillId="0" borderId="42" xfId="65" applyFont="1" applyBorder="1" applyAlignment="1">
      <alignment horizontal="right" vertical="center"/>
      <protection/>
    </xf>
    <xf numFmtId="164" fontId="8" fillId="0" borderId="28" xfId="65" applyFont="1" applyBorder="1" applyAlignment="1">
      <alignment horizontal="left" vertical="center"/>
      <protection/>
    </xf>
    <xf numFmtId="171" fontId="8" fillId="0" borderId="17" xfId="65" applyNumberFormat="1" applyFont="1" applyBorder="1" applyAlignment="1">
      <alignment horizontal="right" vertical="center"/>
      <protection/>
    </xf>
    <xf numFmtId="171" fontId="8" fillId="0" borderId="45" xfId="65" applyNumberFormat="1" applyFont="1" applyBorder="1" applyAlignment="1">
      <alignment horizontal="right" vertical="center"/>
      <protection/>
    </xf>
    <xf numFmtId="164" fontId="8" fillId="0" borderId="46" xfId="65" applyFont="1" applyBorder="1" applyAlignment="1">
      <alignment horizontal="left" vertical="center"/>
      <protection/>
    </xf>
    <xf numFmtId="171" fontId="8" fillId="0" borderId="8" xfId="65" applyNumberFormat="1" applyFont="1" applyBorder="1" applyAlignment="1">
      <alignment horizontal="right" vertical="center"/>
      <protection/>
    </xf>
    <xf numFmtId="171" fontId="8" fillId="0" borderId="46" xfId="65" applyNumberFormat="1" applyFont="1" applyBorder="1" applyAlignment="1">
      <alignment horizontal="right" vertical="center"/>
      <protection/>
    </xf>
    <xf numFmtId="164" fontId="8" fillId="0" borderId="42" xfId="65" applyFont="1" applyBorder="1" applyAlignment="1">
      <alignment horizontal="left" vertical="center"/>
      <protection/>
    </xf>
    <xf numFmtId="164" fontId="8" fillId="0" borderId="44" xfId="65" applyFont="1" applyBorder="1" applyAlignment="1">
      <alignment horizontal="right" vertical="center"/>
      <protection/>
    </xf>
    <xf numFmtId="164" fontId="8" fillId="0" borderId="47" xfId="65" applyFont="1" applyBorder="1" applyAlignment="1">
      <alignment horizontal="center" vertical="center"/>
      <protection/>
    </xf>
    <xf numFmtId="164" fontId="8" fillId="0" borderId="48" xfId="65" applyFont="1" applyBorder="1" applyAlignment="1">
      <alignment horizontal="left" vertical="center"/>
      <protection/>
    </xf>
    <xf numFmtId="164" fontId="8" fillId="0" borderId="48" xfId="65" applyFont="1" applyBorder="1" applyAlignment="1">
      <alignment horizontal="right" vertical="center"/>
      <protection/>
    </xf>
    <xf numFmtId="164" fontId="8" fillId="0" borderId="49" xfId="65" applyFont="1" applyBorder="1" applyAlignment="1">
      <alignment horizontal="right" vertical="center"/>
      <protection/>
    </xf>
    <xf numFmtId="169" fontId="8" fillId="0" borderId="0" xfId="65" applyNumberFormat="1" applyFont="1" applyBorder="1" applyAlignment="1">
      <alignment horizontal="right" vertical="center"/>
      <protection/>
    </xf>
    <xf numFmtId="164" fontId="8" fillId="0" borderId="47" xfId="65" applyFont="1" applyBorder="1" applyAlignment="1">
      <alignment horizontal="left" vertical="center"/>
      <protection/>
    </xf>
    <xf numFmtId="164" fontId="8" fillId="0" borderId="0" xfId="65" applyFont="1" applyBorder="1" applyAlignment="1">
      <alignment horizontal="right" vertical="center"/>
      <protection/>
    </xf>
    <xf numFmtId="164" fontId="8" fillId="0" borderId="0" xfId="65" applyFont="1" applyBorder="1" applyAlignment="1">
      <alignment horizontal="left" vertical="center"/>
      <protection/>
    </xf>
    <xf numFmtId="164" fontId="8" fillId="0" borderId="50" xfId="65" applyFont="1" applyBorder="1" applyAlignment="1">
      <alignment horizontal="right" vertical="center"/>
      <protection/>
    </xf>
    <xf numFmtId="164" fontId="8" fillId="0" borderId="23" xfId="65" applyFont="1" applyBorder="1" applyAlignment="1">
      <alignment horizontal="right" vertical="center"/>
      <protection/>
    </xf>
    <xf numFmtId="169" fontId="8" fillId="0" borderId="50" xfId="65" applyNumberFormat="1" applyFont="1" applyBorder="1" applyAlignment="1">
      <alignment horizontal="right" vertical="center"/>
      <protection/>
    </xf>
    <xf numFmtId="170" fontId="8" fillId="0" borderId="46" xfId="65" applyNumberFormat="1" applyFont="1" applyBorder="1" applyAlignment="1">
      <alignment horizontal="right" vertical="center"/>
      <protection/>
    </xf>
    <xf numFmtId="169" fontId="8" fillId="0" borderId="51" xfId="65" applyNumberFormat="1" applyFont="1" applyBorder="1" applyAlignment="1">
      <alignment horizontal="right" vertical="center"/>
      <protection/>
    </xf>
    <xf numFmtId="164" fontId="12" fillId="0" borderId="52" xfId="65" applyFont="1" applyBorder="1" applyAlignment="1">
      <alignment horizontal="center" vertical="center"/>
      <protection/>
    </xf>
    <xf numFmtId="164" fontId="8" fillId="0" borderId="53" xfId="65" applyFont="1" applyBorder="1" applyAlignment="1">
      <alignment horizontal="left" vertical="center"/>
      <protection/>
    </xf>
    <xf numFmtId="164" fontId="8" fillId="0" borderId="54" xfId="65" applyFont="1" applyBorder="1" applyAlignment="1">
      <alignment horizontal="left" vertical="center"/>
      <protection/>
    </xf>
    <xf numFmtId="172" fontId="8" fillId="0" borderId="55" xfId="65" applyNumberFormat="1" applyFont="1" applyBorder="1" applyAlignment="1">
      <alignment horizontal="right" vertical="center"/>
      <protection/>
    </xf>
    <xf numFmtId="164" fontId="8" fillId="0" borderId="56" xfId="65" applyFont="1" applyBorder="1" applyAlignment="1">
      <alignment horizontal="left" vertical="center"/>
      <protection/>
    </xf>
    <xf numFmtId="164" fontId="8" fillId="0" borderId="48" xfId="65" applyFont="1" applyBorder="1" applyAlignment="1">
      <alignment horizontal="center" vertical="center"/>
      <protection/>
    </xf>
    <xf numFmtId="164" fontId="8" fillId="0" borderId="57" xfId="65" applyFont="1" applyBorder="1" applyAlignment="1">
      <alignment horizontal="center" vertical="center"/>
      <protection/>
    </xf>
    <xf numFmtId="164" fontId="8" fillId="0" borderId="58" xfId="65" applyFont="1" applyBorder="1" applyAlignment="1">
      <alignment horizontal="left" vertical="center"/>
      <protection/>
    </xf>
    <xf numFmtId="164" fontId="8" fillId="0" borderId="0" xfId="0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4" fontId="8" fillId="0" borderId="59" xfId="0" applyFont="1" applyBorder="1" applyAlignment="1" applyProtection="1">
      <alignment horizontal="center"/>
      <protection/>
    </xf>
    <xf numFmtId="164" fontId="8" fillId="0" borderId="60" xfId="0" applyFont="1" applyBorder="1" applyAlignment="1" applyProtection="1">
      <alignment horizontal="center"/>
      <protection/>
    </xf>
    <xf numFmtId="164" fontId="8" fillId="0" borderId="61" xfId="0" applyFont="1" applyBorder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right" vertical="top"/>
      <protection/>
    </xf>
    <xf numFmtId="168" fontId="8" fillId="0" borderId="0" xfId="0" applyNumberFormat="1" applyFont="1" applyAlignment="1" applyProtection="1">
      <alignment horizontal="center" vertical="top"/>
      <protection/>
    </xf>
    <xf numFmtId="168" fontId="8" fillId="0" borderId="0" xfId="0" applyNumberFormat="1" applyFont="1" applyAlignment="1" applyProtection="1">
      <alignment vertical="top"/>
      <protection/>
    </xf>
    <xf numFmtId="168" fontId="8" fillId="0" borderId="0" xfId="0" applyNumberFormat="1" applyFont="1" applyAlignment="1" applyProtection="1">
      <alignment horizontal="left" vertical="top" wrapText="1"/>
      <protection/>
    </xf>
    <xf numFmtId="174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vertical="top"/>
      <protection/>
    </xf>
    <xf numFmtId="170" fontId="8" fillId="0" borderId="0" xfId="0" applyNumberFormat="1" applyFont="1" applyAlignment="1" applyProtection="1">
      <alignment vertical="top"/>
      <protection/>
    </xf>
    <xf numFmtId="173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horizontal="center" vertical="top"/>
      <protection/>
    </xf>
    <xf numFmtId="175" fontId="8" fillId="0" borderId="0" xfId="0" applyNumberFormat="1" applyFont="1" applyAlignment="1" applyProtection="1">
      <alignment vertical="top"/>
      <protection/>
    </xf>
    <xf numFmtId="168" fontId="10" fillId="0" borderId="0" xfId="64" applyNumberFormat="1" applyFont="1">
      <alignment/>
      <protection/>
    </xf>
    <xf numFmtId="168" fontId="8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 horizontal="center"/>
      <protection/>
    </xf>
    <xf numFmtId="168" fontId="8" fillId="0" borderId="0" xfId="0" applyNumberFormat="1" applyFont="1" applyAlignment="1" applyProtection="1">
      <alignment/>
      <protection/>
    </xf>
    <xf numFmtId="164" fontId="8" fillId="0" borderId="62" xfId="0" applyFont="1" applyBorder="1" applyAlignment="1" applyProtection="1">
      <alignment horizontal="center"/>
      <protection/>
    </xf>
    <xf numFmtId="164" fontId="8" fillId="0" borderId="63" xfId="0" applyNumberFormat="1" applyFont="1" applyBorder="1" applyAlignment="1" applyProtection="1">
      <alignment horizontal="center"/>
      <protection/>
    </xf>
    <xf numFmtId="164" fontId="8" fillId="0" borderId="64" xfId="0" applyNumberFormat="1" applyFont="1" applyBorder="1" applyAlignment="1" applyProtection="1">
      <alignment horizontal="center"/>
      <protection/>
    </xf>
    <xf numFmtId="164" fontId="8" fillId="0" borderId="65" xfId="0" applyNumberFormat="1" applyFont="1" applyBorder="1" applyAlignment="1" applyProtection="1">
      <alignment horizontal="center"/>
      <protection/>
    </xf>
    <xf numFmtId="164" fontId="13" fillId="0" borderId="0" xfId="0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left"/>
      <protection/>
    </xf>
    <xf numFmtId="164" fontId="8" fillId="0" borderId="61" xfId="0" applyFont="1" applyBorder="1" applyAlignment="1" applyProtection="1">
      <alignment horizontal="center" vertical="center"/>
      <protection/>
    </xf>
    <xf numFmtId="164" fontId="8" fillId="0" borderId="66" xfId="0" applyFont="1" applyBorder="1" applyAlignment="1" applyProtection="1">
      <alignment horizontal="center"/>
      <protection/>
    </xf>
    <xf numFmtId="164" fontId="8" fillId="0" borderId="67" xfId="0" applyNumberFormat="1" applyFont="1" applyBorder="1" applyAlignment="1" applyProtection="1">
      <alignment horizontal="center"/>
      <protection/>
    </xf>
    <xf numFmtId="164" fontId="8" fillId="0" borderId="68" xfId="0" applyNumberFormat="1" applyFont="1" applyBorder="1" applyAlignment="1" applyProtection="1">
      <alignment horizontal="center"/>
      <protection/>
    </xf>
    <xf numFmtId="164" fontId="8" fillId="0" borderId="69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Alignment="1" applyProtection="1">
      <alignment vertical="top"/>
      <protection/>
    </xf>
    <xf numFmtId="168" fontId="8" fillId="0" borderId="0" xfId="0" applyNumberFormat="1" applyFont="1" applyAlignment="1" applyProtection="1">
      <alignment horizontal="right" vertical="top" wrapText="1"/>
      <protection/>
    </xf>
    <xf numFmtId="170" fontId="12" fillId="0" borderId="0" xfId="0" applyNumberFormat="1" applyFont="1" applyAlignment="1" applyProtection="1">
      <alignment vertical="top"/>
      <protection/>
    </xf>
    <xf numFmtId="173" fontId="12" fillId="0" borderId="0" xfId="0" applyNumberFormat="1" applyFont="1" applyAlignment="1" applyProtection="1">
      <alignment vertical="top"/>
      <protection/>
    </xf>
    <xf numFmtId="174" fontId="12" fillId="0" borderId="0" xfId="0" applyNumberFormat="1" applyFont="1" applyAlignment="1" applyProtection="1">
      <alignment vertical="top"/>
      <protection/>
    </xf>
    <xf numFmtId="168" fontId="12" fillId="0" borderId="0" xfId="0" applyNumberFormat="1" applyFont="1" applyAlignment="1" applyProtection="1">
      <alignment horizontal="left" vertical="top" wrapText="1"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 % – Zvýraznění1" xfId="37"/>
    <cellStyle name="40 % – Zvýraznění2" xfId="38"/>
    <cellStyle name="40 % – Zvýraznění3" xfId="39"/>
    <cellStyle name="40 % – Zvýraznění4" xfId="40"/>
    <cellStyle name="40 % – Zvýraznění5" xfId="41"/>
    <cellStyle name="40 % – Zvýraznění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60 % – Zvýraznění1" xfId="49"/>
    <cellStyle name="60 % – Zvýraznění2" xfId="50"/>
    <cellStyle name="60 % – Zvýraznění3" xfId="51"/>
    <cellStyle name="60 % – Zvýraznění4" xfId="52"/>
    <cellStyle name="60 % – Zvýraznění5" xfId="53"/>
    <cellStyle name="60 % – Zvýraznění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Celkem" xfId="61"/>
    <cellStyle name="data" xfId="62"/>
    <cellStyle name="normálne_fakturuj99" xfId="63"/>
    <cellStyle name="normálne_KLs" xfId="64"/>
    <cellStyle name="normálne_KLv" xfId="65"/>
    <cellStyle name="Název" xfId="66"/>
    <cellStyle name="TEXT 1" xfId="67"/>
    <cellStyle name="Text upozornění" xfId="68"/>
    <cellStyle name="TEXT1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/>
      <c r="C1" s="2"/>
      <c r="D1" s="2"/>
      <c r="F1" s="3">
        <f>CONCATENATE(AA2," ",AB2," ",AC2," ",AD2)</f>
        <v>0</v>
      </c>
      <c r="G1" s="2"/>
      <c r="H1" s="2"/>
      <c r="I1" s="2"/>
      <c r="J1" s="2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2:30" ht="18" customHeight="1">
      <c r="B2" s="5"/>
      <c r="C2" s="6" t="s">
        <v>5</v>
      </c>
      <c r="D2" s="6"/>
      <c r="E2" s="6"/>
      <c r="F2" s="6"/>
      <c r="G2" s="7" t="s">
        <v>6</v>
      </c>
      <c r="H2" s="6"/>
      <c r="I2" s="6"/>
      <c r="J2" s="8"/>
      <c r="Z2" s="4" t="s">
        <v>7</v>
      </c>
      <c r="AA2" s="9" t="s">
        <v>8</v>
      </c>
      <c r="AB2" s="9" t="s">
        <v>9</v>
      </c>
      <c r="AC2" s="9"/>
      <c r="AD2" s="10"/>
    </row>
    <row r="3" spans="2:30" ht="18" customHeight="1">
      <c r="B3" s="11"/>
      <c r="C3" s="12" t="s">
        <v>10</v>
      </c>
      <c r="D3" s="12"/>
      <c r="E3" s="12"/>
      <c r="F3" s="12"/>
      <c r="G3" s="13" t="s">
        <v>11</v>
      </c>
      <c r="H3" s="12"/>
      <c r="I3" s="12"/>
      <c r="J3" s="14"/>
      <c r="Z3" s="4" t="s">
        <v>12</v>
      </c>
      <c r="AA3" s="9" t="s">
        <v>13</v>
      </c>
      <c r="AB3" s="9" t="s">
        <v>9</v>
      </c>
      <c r="AC3" s="9" t="s">
        <v>14</v>
      </c>
      <c r="AD3" s="10" t="s">
        <v>15</v>
      </c>
    </row>
    <row r="4" spans="2:30" ht="18" customHeight="1">
      <c r="B4" s="15"/>
      <c r="C4" s="16"/>
      <c r="D4" s="16"/>
      <c r="E4" s="16"/>
      <c r="F4" s="16"/>
      <c r="G4" s="17"/>
      <c r="H4" s="16"/>
      <c r="I4" s="16"/>
      <c r="J4" s="18"/>
      <c r="Z4" s="4" t="s">
        <v>16</v>
      </c>
      <c r="AA4" s="9" t="s">
        <v>17</v>
      </c>
      <c r="AB4" s="9" t="s">
        <v>9</v>
      </c>
      <c r="AC4" s="9"/>
      <c r="AD4" s="10"/>
    </row>
    <row r="5" spans="2:30" ht="18" customHeight="1">
      <c r="B5" s="19"/>
      <c r="C5" s="20" t="s">
        <v>18</v>
      </c>
      <c r="D5" s="20"/>
      <c r="E5" s="20" t="s">
        <v>19</v>
      </c>
      <c r="F5" s="21"/>
      <c r="G5" s="21" t="s">
        <v>20</v>
      </c>
      <c r="H5" s="20"/>
      <c r="I5" s="21" t="s">
        <v>21</v>
      </c>
      <c r="J5" s="22" t="s">
        <v>22</v>
      </c>
      <c r="Z5" s="4" t="s">
        <v>23</v>
      </c>
      <c r="AA5" s="9" t="s">
        <v>13</v>
      </c>
      <c r="AB5" s="9" t="s">
        <v>9</v>
      </c>
      <c r="AC5" s="9" t="s">
        <v>14</v>
      </c>
      <c r="AD5" s="10" t="s">
        <v>15</v>
      </c>
    </row>
    <row r="6" spans="2:10" ht="18" customHeight="1">
      <c r="B6" s="5"/>
      <c r="C6" s="6" t="s">
        <v>24</v>
      </c>
      <c r="D6" s="6"/>
      <c r="E6" s="6"/>
      <c r="F6" s="6"/>
      <c r="G6" s="6" t="s">
        <v>25</v>
      </c>
      <c r="H6" s="6"/>
      <c r="I6" s="6"/>
      <c r="J6" s="8"/>
    </row>
    <row r="7" spans="2:10" ht="18" customHeight="1">
      <c r="B7" s="23"/>
      <c r="C7" s="24"/>
      <c r="D7" s="25"/>
      <c r="E7" s="25"/>
      <c r="F7" s="25"/>
      <c r="G7" s="25" t="s">
        <v>26</v>
      </c>
      <c r="H7" s="25"/>
      <c r="I7" s="25"/>
      <c r="J7" s="26"/>
    </row>
    <row r="8" spans="2:10" ht="18" customHeight="1">
      <c r="B8" s="11"/>
      <c r="C8" s="12" t="s">
        <v>27</v>
      </c>
      <c r="D8" s="12"/>
      <c r="E8" s="12"/>
      <c r="F8" s="12"/>
      <c r="G8" s="12" t="s">
        <v>25</v>
      </c>
      <c r="H8" s="12"/>
      <c r="I8" s="12"/>
      <c r="J8" s="14"/>
    </row>
    <row r="9" spans="2:10" ht="18" customHeight="1">
      <c r="B9" s="15"/>
      <c r="C9" s="17"/>
      <c r="D9" s="16"/>
      <c r="E9" s="16"/>
      <c r="F9" s="16"/>
      <c r="G9" s="25" t="s">
        <v>26</v>
      </c>
      <c r="H9" s="16"/>
      <c r="I9" s="16"/>
      <c r="J9" s="18"/>
    </row>
    <row r="10" spans="2:10" ht="18" customHeight="1">
      <c r="B10" s="11"/>
      <c r="C10" s="12" t="s">
        <v>28</v>
      </c>
      <c r="D10" s="12"/>
      <c r="E10" s="12"/>
      <c r="F10" s="12"/>
      <c r="G10" s="12" t="s">
        <v>25</v>
      </c>
      <c r="H10" s="12"/>
      <c r="I10" s="12"/>
      <c r="J10" s="14"/>
    </row>
    <row r="11" spans="2:10" ht="18" customHeight="1">
      <c r="B11" s="27"/>
      <c r="C11" s="28"/>
      <c r="D11" s="28"/>
      <c r="E11" s="28"/>
      <c r="F11" s="28"/>
      <c r="G11" s="28" t="s">
        <v>26</v>
      </c>
      <c r="H11" s="28"/>
      <c r="I11" s="28"/>
      <c r="J11" s="29"/>
    </row>
    <row r="12" spans="2:10" ht="18" customHeight="1">
      <c r="B12" s="30"/>
      <c r="C12" s="6"/>
      <c r="D12" s="6"/>
      <c r="E12" s="6"/>
      <c r="F12" s="31">
        <f aca="true" t="shared" si="0" ref="F12:F14">IF(B12&lt;&gt;0,ROUND($J$31/B12,0),0)</f>
        <v>0</v>
      </c>
      <c r="G12" s="7"/>
      <c r="H12" s="6"/>
      <c r="I12" s="6"/>
      <c r="J12" s="32">
        <f aca="true" t="shared" si="1" ref="J12:J14">IF(G12&lt;&gt;0,ROUND($J$31/G12,0),0)</f>
        <v>0</v>
      </c>
    </row>
    <row r="13" spans="2:10" ht="18" customHeight="1">
      <c r="B13" s="33"/>
      <c r="C13" s="25"/>
      <c r="D13" s="25"/>
      <c r="E13" s="25"/>
      <c r="F13" s="34">
        <f t="shared" si="0"/>
        <v>0</v>
      </c>
      <c r="G13" s="24"/>
      <c r="H13" s="25"/>
      <c r="I13" s="25"/>
      <c r="J13" s="35">
        <f t="shared" si="1"/>
        <v>0</v>
      </c>
    </row>
    <row r="14" spans="2:10" ht="18" customHeight="1">
      <c r="B14" s="36"/>
      <c r="C14" s="28"/>
      <c r="D14" s="28"/>
      <c r="E14" s="28"/>
      <c r="F14" s="37">
        <f t="shared" si="0"/>
        <v>0</v>
      </c>
      <c r="G14" s="38"/>
      <c r="H14" s="28"/>
      <c r="I14" s="28"/>
      <c r="J14" s="39">
        <f t="shared" si="1"/>
        <v>0</v>
      </c>
    </row>
    <row r="15" spans="2:10" ht="18" customHeight="1">
      <c r="B15" s="40" t="s">
        <v>29</v>
      </c>
      <c r="C15" s="41" t="s">
        <v>30</v>
      </c>
      <c r="D15" s="42" t="s">
        <v>31</v>
      </c>
      <c r="E15" s="42" t="s">
        <v>32</v>
      </c>
      <c r="F15" s="43" t="s">
        <v>33</v>
      </c>
      <c r="G15" s="40" t="s">
        <v>34</v>
      </c>
      <c r="H15" s="44" t="s">
        <v>35</v>
      </c>
      <c r="I15" s="45"/>
      <c r="J15" s="46"/>
    </row>
    <row r="16" spans="2:10" ht="18" customHeight="1">
      <c r="B16" s="47">
        <v>1</v>
      </c>
      <c r="C16" s="48" t="s">
        <v>36</v>
      </c>
      <c r="D16" s="49">
        <f>Prehlad!H96</f>
        <v>0</v>
      </c>
      <c r="E16" s="49">
        <f>Prehlad!I96</f>
        <v>0</v>
      </c>
      <c r="F16" s="50">
        <f aca="true" t="shared" si="2" ref="F16:F19">D16+E16</f>
        <v>0</v>
      </c>
      <c r="G16" s="47">
        <v>6</v>
      </c>
      <c r="H16" s="51" t="s">
        <v>37</v>
      </c>
      <c r="I16" s="52"/>
      <c r="J16" s="50">
        <v>0</v>
      </c>
    </row>
    <row r="17" spans="2:10" ht="18" customHeight="1">
      <c r="B17" s="53">
        <v>2</v>
      </c>
      <c r="C17" s="54" t="s">
        <v>38</v>
      </c>
      <c r="D17" s="55"/>
      <c r="E17" s="55"/>
      <c r="F17" s="50">
        <f t="shared" si="2"/>
        <v>0</v>
      </c>
      <c r="G17" s="53">
        <v>7</v>
      </c>
      <c r="H17" s="56" t="s">
        <v>39</v>
      </c>
      <c r="I17" s="12"/>
      <c r="J17" s="57">
        <v>0</v>
      </c>
    </row>
    <row r="18" spans="2:10" ht="18" customHeight="1">
      <c r="B18" s="53">
        <v>3</v>
      </c>
      <c r="C18" s="54" t="s">
        <v>40</v>
      </c>
      <c r="D18" s="55"/>
      <c r="E18" s="55"/>
      <c r="F18" s="50">
        <f t="shared" si="2"/>
        <v>0</v>
      </c>
      <c r="G18" s="53">
        <v>8</v>
      </c>
      <c r="H18" s="56" t="s">
        <v>41</v>
      </c>
      <c r="I18" s="12"/>
      <c r="J18" s="57">
        <v>0</v>
      </c>
    </row>
    <row r="19" spans="2:10" ht="18" customHeight="1">
      <c r="B19" s="53">
        <v>4</v>
      </c>
      <c r="C19" s="54" t="s">
        <v>42</v>
      </c>
      <c r="D19" s="55"/>
      <c r="E19" s="55"/>
      <c r="F19" s="58">
        <f t="shared" si="2"/>
        <v>0</v>
      </c>
      <c r="G19" s="53">
        <v>9</v>
      </c>
      <c r="H19" s="56" t="s">
        <v>43</v>
      </c>
      <c r="I19" s="12"/>
      <c r="J19" s="57">
        <v>0</v>
      </c>
    </row>
    <row r="20" spans="2:10" ht="18" customHeight="1">
      <c r="B20" s="59">
        <v>5</v>
      </c>
      <c r="C20" s="60" t="s">
        <v>44</v>
      </c>
      <c r="D20" s="61">
        <f>SUM(D16:D19)</f>
        <v>0</v>
      </c>
      <c r="E20" s="62">
        <f>SUM(E16:E19)</f>
        <v>0</v>
      </c>
      <c r="F20" s="63">
        <f>SUM(F16:F19)</f>
        <v>0</v>
      </c>
      <c r="G20" s="64">
        <v>10</v>
      </c>
      <c r="I20" s="65" t="s">
        <v>45</v>
      </c>
      <c r="J20" s="63">
        <f>SUM(J16:J19)</f>
        <v>0</v>
      </c>
    </row>
    <row r="21" spans="2:10" ht="18" customHeight="1">
      <c r="B21" s="40" t="s">
        <v>46</v>
      </c>
      <c r="C21" s="66"/>
      <c r="D21" s="45" t="s">
        <v>47</v>
      </c>
      <c r="E21" s="45"/>
      <c r="F21" s="46"/>
      <c r="G21" s="40" t="s">
        <v>48</v>
      </c>
      <c r="H21" s="44" t="s">
        <v>49</v>
      </c>
      <c r="I21" s="45"/>
      <c r="J21" s="46"/>
    </row>
    <row r="22" spans="2:10" ht="18" customHeight="1">
      <c r="B22" s="47">
        <v>11</v>
      </c>
      <c r="C22" s="51" t="s">
        <v>50</v>
      </c>
      <c r="D22" s="67" t="s">
        <v>43</v>
      </c>
      <c r="E22" s="68">
        <v>0</v>
      </c>
      <c r="F22" s="50">
        <v>0</v>
      </c>
      <c r="G22" s="53">
        <v>16</v>
      </c>
      <c r="H22" s="56" t="s">
        <v>51</v>
      </c>
      <c r="I22" s="69"/>
      <c r="J22" s="57">
        <f>Prehlad!J107</f>
        <v>0</v>
      </c>
    </row>
    <row r="23" spans="2:10" ht="18" customHeight="1">
      <c r="B23" s="53">
        <v>12</v>
      </c>
      <c r="C23" s="56" t="s">
        <v>52</v>
      </c>
      <c r="D23" s="70"/>
      <c r="E23" s="71">
        <v>0</v>
      </c>
      <c r="F23" s="57">
        <v>0</v>
      </c>
      <c r="G23" s="53">
        <v>17</v>
      </c>
      <c r="H23" s="56" t="s">
        <v>53</v>
      </c>
      <c r="I23" s="69"/>
      <c r="J23" s="57">
        <v>0</v>
      </c>
    </row>
    <row r="24" spans="2:10" ht="18" customHeight="1">
      <c r="B24" s="53">
        <v>13</v>
      </c>
      <c r="C24" s="56" t="s">
        <v>54</v>
      </c>
      <c r="D24" s="70"/>
      <c r="E24" s="71">
        <v>0</v>
      </c>
      <c r="F24" s="57">
        <v>0</v>
      </c>
      <c r="G24" s="53">
        <v>18</v>
      </c>
      <c r="H24" s="56" t="s">
        <v>55</v>
      </c>
      <c r="I24" s="69"/>
      <c r="J24" s="57">
        <v>0</v>
      </c>
    </row>
    <row r="25" spans="2:10" ht="18" customHeight="1">
      <c r="B25" s="53">
        <v>14</v>
      </c>
      <c r="C25" s="56" t="s">
        <v>43</v>
      </c>
      <c r="D25" s="70"/>
      <c r="E25" s="71">
        <v>0</v>
      </c>
      <c r="F25" s="57">
        <v>0</v>
      </c>
      <c r="G25" s="53">
        <v>19</v>
      </c>
      <c r="H25" s="56" t="s">
        <v>43</v>
      </c>
      <c r="I25" s="69"/>
      <c r="J25" s="57">
        <v>0</v>
      </c>
    </row>
    <row r="26" spans="2:10" ht="18" customHeight="1">
      <c r="B26" s="59">
        <v>15</v>
      </c>
      <c r="C26" s="72"/>
      <c r="D26" s="73"/>
      <c r="E26" s="73" t="s">
        <v>56</v>
      </c>
      <c r="F26" s="63">
        <f>SUM(F22:F25)</f>
        <v>0</v>
      </c>
      <c r="G26" s="59">
        <v>20</v>
      </c>
      <c r="H26" s="72"/>
      <c r="I26" s="73" t="s">
        <v>57</v>
      </c>
      <c r="J26" s="63">
        <f>SUM(J22:J25)</f>
        <v>0</v>
      </c>
    </row>
    <row r="27" spans="2:10" ht="18" customHeight="1">
      <c r="B27" s="74"/>
      <c r="C27" s="75" t="s">
        <v>58</v>
      </c>
      <c r="D27" s="76"/>
      <c r="E27" s="77" t="s">
        <v>59</v>
      </c>
      <c r="F27" s="78"/>
      <c r="G27" s="40" t="s">
        <v>60</v>
      </c>
      <c r="H27" s="44" t="s">
        <v>61</v>
      </c>
      <c r="I27" s="45"/>
      <c r="J27" s="46"/>
    </row>
    <row r="28" spans="2:10" ht="18" customHeight="1">
      <c r="B28" s="79"/>
      <c r="C28" s="80"/>
      <c r="D28" s="81"/>
      <c r="E28" s="82"/>
      <c r="F28" s="78"/>
      <c r="G28" s="47">
        <v>21</v>
      </c>
      <c r="H28" s="51"/>
      <c r="I28" s="83" t="s">
        <v>62</v>
      </c>
      <c r="J28" s="50">
        <f>ROUND(F20,2)+J20+F26+J26</f>
        <v>0</v>
      </c>
    </row>
    <row r="29" spans="2:10" ht="18" customHeight="1">
      <c r="B29" s="79"/>
      <c r="C29" s="81" t="s">
        <v>63</v>
      </c>
      <c r="D29" s="81"/>
      <c r="E29" s="84"/>
      <c r="F29" s="78"/>
      <c r="G29" s="53">
        <v>22</v>
      </c>
      <c r="H29" s="56" t="s">
        <v>64</v>
      </c>
      <c r="I29" s="85">
        <f>J28-I30</f>
        <v>0</v>
      </c>
      <c r="J29" s="57">
        <f>ROUND((I29*20)/100,2)</f>
        <v>0</v>
      </c>
    </row>
    <row r="30" spans="2:10" ht="18" customHeight="1">
      <c r="B30" s="11"/>
      <c r="C30" s="12" t="s">
        <v>65</v>
      </c>
      <c r="D30" s="12"/>
      <c r="E30" s="84"/>
      <c r="F30" s="78"/>
      <c r="G30" s="53">
        <v>23</v>
      </c>
      <c r="H30" s="56" t="s">
        <v>66</v>
      </c>
      <c r="I30" s="85">
        <f>SUMIF(Prehlad!O11:O9998,0,Prehlad!J11:J9998)</f>
        <v>0</v>
      </c>
      <c r="J30" s="57">
        <f>ROUND((I30*0)/100,1)</f>
        <v>0</v>
      </c>
    </row>
    <row r="31" spans="2:10" ht="18" customHeight="1">
      <c r="B31" s="79"/>
      <c r="C31" s="81"/>
      <c r="D31" s="81"/>
      <c r="E31" s="84"/>
      <c r="F31" s="78"/>
      <c r="G31" s="59">
        <v>24</v>
      </c>
      <c r="H31" s="72"/>
      <c r="I31" s="73" t="s">
        <v>67</v>
      </c>
      <c r="J31" s="63">
        <f>SUM(J28:J30)</f>
        <v>0</v>
      </c>
    </row>
    <row r="32" spans="2:10" ht="18" customHeight="1">
      <c r="B32" s="74"/>
      <c r="C32" s="81"/>
      <c r="D32" s="78"/>
      <c r="E32" s="86"/>
      <c r="F32" s="78"/>
      <c r="G32" s="87" t="s">
        <v>68</v>
      </c>
      <c r="H32" s="88" t="s">
        <v>69</v>
      </c>
      <c r="I32" s="89"/>
      <c r="J32" s="90">
        <v>0</v>
      </c>
    </row>
    <row r="33" spans="2:10" ht="18" customHeight="1">
      <c r="B33" s="91"/>
      <c r="C33" s="92"/>
      <c r="D33" s="75" t="s">
        <v>70</v>
      </c>
      <c r="E33" s="92"/>
      <c r="F33" s="92"/>
      <c r="G33" s="92"/>
      <c r="H33" s="92" t="s">
        <v>71</v>
      </c>
      <c r="I33" s="92"/>
      <c r="J33" s="93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94"/>
    </row>
    <row r="35" spans="2:10" ht="18" customHeight="1">
      <c r="B35" s="79"/>
      <c r="C35" s="81" t="s">
        <v>63</v>
      </c>
      <c r="D35" s="81"/>
      <c r="E35" s="81"/>
      <c r="F35" s="80"/>
      <c r="G35" s="81" t="s">
        <v>63</v>
      </c>
      <c r="H35" s="81"/>
      <c r="I35" s="81"/>
      <c r="J35" s="94"/>
    </row>
    <row r="36" spans="2:10" ht="18" customHeight="1">
      <c r="B36" s="11"/>
      <c r="C36" s="12" t="s">
        <v>65</v>
      </c>
      <c r="D36" s="12"/>
      <c r="E36" s="12"/>
      <c r="F36" s="13"/>
      <c r="G36" s="12" t="s">
        <v>65</v>
      </c>
      <c r="H36" s="12"/>
      <c r="I36" s="12"/>
      <c r="J36" s="14"/>
    </row>
    <row r="37" spans="2:10" ht="18" customHeight="1">
      <c r="B37" s="79"/>
      <c r="C37" s="81" t="s">
        <v>59</v>
      </c>
      <c r="D37" s="81"/>
      <c r="E37" s="81"/>
      <c r="F37" s="80"/>
      <c r="G37" s="81" t="s">
        <v>59</v>
      </c>
      <c r="H37" s="81"/>
      <c r="I37" s="81"/>
      <c r="J37" s="94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94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94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94"/>
    </row>
    <row r="41" spans="2:10" ht="18" customHeight="1">
      <c r="B41" s="27"/>
      <c r="C41" s="28"/>
      <c r="D41" s="28"/>
      <c r="E41" s="28"/>
      <c r="F41" s="28"/>
      <c r="G41" s="28"/>
      <c r="H41" s="28"/>
      <c r="I41" s="28"/>
      <c r="J41" s="29"/>
    </row>
    <row r="42" ht="14.25" customHeight="1"/>
    <row r="43" ht="2.25" customHeight="1"/>
  </sheetData>
  <sheetProtection selectLockedCells="1" selectUnlockedCells="1"/>
  <printOptions horizontalCentered="1" verticalCentered="1"/>
  <pageMargins left="0.24027777777777778" right="0.2701388888888889" top="0.3541666666666667" bottom="0.433333333333333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2.28125" style="95" customWidth="1"/>
    <col min="2" max="2" width="11.8515625" style="96" customWidth="1"/>
    <col min="3" max="3" width="11.421875" style="96" customWidth="1"/>
    <col min="4" max="4" width="11.57421875" style="96" customWidth="1"/>
    <col min="5" max="5" width="12.140625" style="97" customWidth="1"/>
    <col min="6" max="6" width="8.57421875" style="98" customWidth="1"/>
    <col min="7" max="7" width="9.140625" style="98" customWidth="1"/>
    <col min="8" max="23" width="9.140625" style="95" customWidth="1"/>
    <col min="24" max="25" width="5.7109375" style="95" customWidth="1"/>
    <col min="26" max="26" width="6.57421875" style="95" customWidth="1"/>
    <col min="27" max="27" width="24.28125" style="95" customWidth="1"/>
    <col min="28" max="28" width="4.28125" style="95" customWidth="1"/>
    <col min="29" max="29" width="8.28125" style="95" customWidth="1"/>
    <col min="30" max="30" width="8.7109375" style="95" customWidth="1"/>
    <col min="31" max="16384" width="9.140625" style="95" customWidth="1"/>
  </cols>
  <sheetData>
    <row r="1" spans="1:30" s="95" customFormat="1" ht="12.75">
      <c r="A1" s="99" t="s">
        <v>72</v>
      </c>
      <c r="B1" s="96"/>
      <c r="D1" s="96"/>
      <c r="E1" s="99" t="s">
        <v>73</v>
      </c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1:30" s="95" customFormat="1" ht="12.75">
      <c r="A2" s="99" t="s">
        <v>74</v>
      </c>
      <c r="B2" s="96"/>
      <c r="D2" s="96"/>
      <c r="E2" s="99" t="s">
        <v>75</v>
      </c>
      <c r="Z2" s="4" t="s">
        <v>7</v>
      </c>
      <c r="AA2" s="9" t="s">
        <v>76</v>
      </c>
      <c r="AB2" s="9" t="s">
        <v>9</v>
      </c>
      <c r="AC2" s="9"/>
      <c r="AD2" s="10"/>
    </row>
    <row r="3" spans="1:30" s="95" customFormat="1" ht="12.75">
      <c r="A3" s="99" t="s">
        <v>77</v>
      </c>
      <c r="B3" s="96"/>
      <c r="D3" s="96"/>
      <c r="E3" s="99" t="s">
        <v>78</v>
      </c>
      <c r="Z3" s="4" t="s">
        <v>12</v>
      </c>
      <c r="AA3" s="9" t="s">
        <v>79</v>
      </c>
      <c r="AB3" s="9" t="s">
        <v>9</v>
      </c>
      <c r="AC3" s="9" t="s">
        <v>14</v>
      </c>
      <c r="AD3" s="10" t="s">
        <v>15</v>
      </c>
    </row>
    <row r="4" spans="26:30" s="95" customFormat="1" ht="12.75">
      <c r="Z4" s="4" t="s">
        <v>16</v>
      </c>
      <c r="AA4" s="9" t="s">
        <v>80</v>
      </c>
      <c r="AB4" s="9" t="s">
        <v>9</v>
      </c>
      <c r="AC4" s="9"/>
      <c r="AD4" s="10"/>
    </row>
    <row r="5" spans="1:30" s="95" customFormat="1" ht="12.75">
      <c r="A5" s="99" t="s">
        <v>5</v>
      </c>
      <c r="Z5" s="4" t="s">
        <v>23</v>
      </c>
      <c r="AA5" s="9" t="s">
        <v>79</v>
      </c>
      <c r="AB5" s="9" t="s">
        <v>9</v>
      </c>
      <c r="AC5" s="9" t="s">
        <v>14</v>
      </c>
      <c r="AD5" s="10" t="s">
        <v>15</v>
      </c>
    </row>
    <row r="6" s="95" customFormat="1" ht="12.75">
      <c r="A6" s="99" t="s">
        <v>10</v>
      </c>
    </row>
    <row r="7" s="95" customFormat="1" ht="12.75">
      <c r="A7" s="99"/>
    </row>
    <row r="8" spans="2:7" ht="13.5">
      <c r="B8" s="100">
        <f>CONCATENATE(AA2," ",AB2," ",AC2," ",AD2)</f>
        <v>0</v>
      </c>
      <c r="G8" s="95"/>
    </row>
    <row r="9" spans="1:6" s="95" customFormat="1" ht="12.75">
      <c r="A9" s="101" t="s">
        <v>81</v>
      </c>
      <c r="B9" s="101" t="s">
        <v>31</v>
      </c>
      <c r="C9" s="101" t="s">
        <v>82</v>
      </c>
      <c r="D9" s="101" t="s">
        <v>83</v>
      </c>
      <c r="E9" s="102" t="s">
        <v>84</v>
      </c>
      <c r="F9" s="102" t="s">
        <v>85</v>
      </c>
    </row>
    <row r="10" spans="1:7" ht="12.75">
      <c r="A10" s="103"/>
      <c r="B10" s="103"/>
      <c r="C10" s="103" t="s">
        <v>86</v>
      </c>
      <c r="D10" s="103"/>
      <c r="E10" s="103" t="s">
        <v>83</v>
      </c>
      <c r="F10" s="103" t="s">
        <v>83</v>
      </c>
      <c r="G10" s="104" t="s">
        <v>87</v>
      </c>
    </row>
    <row r="12" spans="1:7" ht="12.75">
      <c r="A12" s="95" t="s">
        <v>88</v>
      </c>
      <c r="B12" s="96">
        <f>Prehlad!H27</f>
        <v>0</v>
      </c>
      <c r="C12" s="96">
        <f>Prehlad!I27</f>
        <v>0</v>
      </c>
      <c r="D12" s="96">
        <f>Prehlad!J27</f>
        <v>0</v>
      </c>
      <c r="E12" s="97">
        <f>Prehlad!L27</f>
        <v>198.70335</v>
      </c>
      <c r="F12" s="98">
        <f>Prehlad!N27</f>
        <v>56.88</v>
      </c>
      <c r="G12" s="98">
        <f>Prehlad!W27</f>
        <v>552.843</v>
      </c>
    </row>
    <row r="13" spans="1:7" ht="12.75">
      <c r="A13" s="95" t="s">
        <v>89</v>
      </c>
      <c r="B13" s="96">
        <f>Prehlad!H34</f>
        <v>0</v>
      </c>
      <c r="C13" s="96">
        <f>Prehlad!I34</f>
        <v>0</v>
      </c>
      <c r="D13" s="96">
        <f>Prehlad!J34</f>
        <v>0</v>
      </c>
      <c r="E13" s="97">
        <f>Prehlad!L34</f>
        <v>23.736115799999997</v>
      </c>
      <c r="F13" s="98">
        <f>Prehlad!N34</f>
        <v>0</v>
      </c>
      <c r="G13" s="98">
        <f>Prehlad!W34</f>
        <v>54.88799999999999</v>
      </c>
    </row>
    <row r="14" spans="1:7" ht="12.75">
      <c r="A14" s="95" t="s">
        <v>90</v>
      </c>
      <c r="B14" s="96">
        <f>Prehlad!H39</f>
        <v>0</v>
      </c>
      <c r="C14" s="96">
        <f>Prehlad!I39</f>
        <v>0</v>
      </c>
      <c r="D14" s="96">
        <f>Prehlad!J39</f>
        <v>0</v>
      </c>
      <c r="E14" s="97">
        <f>Prehlad!L39</f>
        <v>13.053514000000002</v>
      </c>
      <c r="F14" s="98">
        <f>Prehlad!N39</f>
        <v>0</v>
      </c>
      <c r="G14" s="98">
        <f>Prehlad!W39</f>
        <v>26.992</v>
      </c>
    </row>
    <row r="15" spans="1:7" ht="12.75">
      <c r="A15" s="95" t="s">
        <v>91</v>
      </c>
      <c r="B15" s="96">
        <f>Prehlad!H43</f>
        <v>0</v>
      </c>
      <c r="C15" s="96">
        <f>Prehlad!I43</f>
        <v>0</v>
      </c>
      <c r="D15" s="96">
        <f>Prehlad!J43</f>
        <v>0</v>
      </c>
      <c r="E15" s="97">
        <f>Prehlad!L43</f>
        <v>42.542325</v>
      </c>
      <c r="F15" s="98">
        <f>Prehlad!N43</f>
        <v>0</v>
      </c>
      <c r="G15" s="98">
        <f>Prehlad!W43</f>
        <v>35.078</v>
      </c>
    </row>
    <row r="16" spans="1:7" ht="12.75">
      <c r="A16" s="95" t="s">
        <v>92</v>
      </c>
      <c r="B16" s="96">
        <f>Prehlad!H53</f>
        <v>0</v>
      </c>
      <c r="C16" s="96">
        <f>Prehlad!I53</f>
        <v>0</v>
      </c>
      <c r="D16" s="96">
        <f>Prehlad!J53</f>
        <v>0</v>
      </c>
      <c r="E16" s="97">
        <f>Prehlad!L53</f>
        <v>270.7345</v>
      </c>
      <c r="F16" s="98">
        <f>Prehlad!N53</f>
        <v>0</v>
      </c>
      <c r="G16" s="98">
        <f>Prehlad!W53</f>
        <v>279.40000000000003</v>
      </c>
    </row>
    <row r="17" spans="1:7" ht="12.75">
      <c r="A17" s="95" t="s">
        <v>93</v>
      </c>
      <c r="B17" s="96">
        <f>Prehlad!H65</f>
        <v>0</v>
      </c>
      <c r="C17" s="96">
        <f>Prehlad!I65</f>
        <v>0</v>
      </c>
      <c r="D17" s="96">
        <f>Prehlad!J65</f>
        <v>0</v>
      </c>
      <c r="E17" s="97">
        <f>Prehlad!L65</f>
        <v>8.65832</v>
      </c>
      <c r="F17" s="98">
        <f>Prehlad!N65</f>
        <v>0</v>
      </c>
      <c r="G17" s="98">
        <f>Prehlad!W65</f>
        <v>30.077</v>
      </c>
    </row>
    <row r="18" spans="1:7" ht="12.75">
      <c r="A18" s="95" t="s">
        <v>94</v>
      </c>
      <c r="B18" s="96">
        <f>Prehlad!H94</f>
        <v>0</v>
      </c>
      <c r="C18" s="96">
        <f>Prehlad!I94</f>
        <v>0</v>
      </c>
      <c r="D18" s="96">
        <f>Prehlad!J94</f>
        <v>0</v>
      </c>
      <c r="E18" s="97">
        <f>Prehlad!L94</f>
        <v>74.43571</v>
      </c>
      <c r="F18" s="98">
        <f>Prehlad!N94</f>
        <v>0</v>
      </c>
      <c r="G18" s="98">
        <f>Prehlad!W94</f>
        <v>456.784</v>
      </c>
    </row>
    <row r="19" spans="1:7" ht="12.75">
      <c r="A19" s="95" t="s">
        <v>95</v>
      </c>
      <c r="B19" s="96">
        <f>Prehlad!H96</f>
        <v>0</v>
      </c>
      <c r="C19" s="96">
        <f>Prehlad!I96</f>
        <v>0</v>
      </c>
      <c r="D19" s="96">
        <f>Prehlad!J96</f>
        <v>0</v>
      </c>
      <c r="E19" s="97">
        <f>Prehlad!L96</f>
        <v>631.8638348</v>
      </c>
      <c r="F19" s="98">
        <f>Prehlad!N96</f>
        <v>56.88</v>
      </c>
      <c r="G19" s="98">
        <f>Prehlad!W96</f>
        <v>1436.062</v>
      </c>
    </row>
    <row r="21" spans="1:7" ht="12.75">
      <c r="A21" s="95" t="s">
        <v>96</v>
      </c>
      <c r="B21" s="96">
        <f>Prehlad!H105</f>
        <v>0</v>
      </c>
      <c r="C21" s="96">
        <f>Prehlad!I105</f>
        <v>0</v>
      </c>
      <c r="D21" s="96">
        <f>Prehlad!J105</f>
        <v>0</v>
      </c>
      <c r="E21" s="97">
        <f>Prehlad!L105</f>
        <v>0</v>
      </c>
      <c r="F21" s="98">
        <f>Prehlad!N105</f>
        <v>0</v>
      </c>
      <c r="G21" s="98">
        <f>Prehlad!W105</f>
        <v>1329.94</v>
      </c>
    </row>
    <row r="22" spans="1:7" ht="12.75">
      <c r="A22" s="95" t="s">
        <v>97</v>
      </c>
      <c r="B22" s="96">
        <f>Prehlad!H107</f>
        <v>0</v>
      </c>
      <c r="C22" s="96">
        <f>Prehlad!I107</f>
        <v>0</v>
      </c>
      <c r="D22" s="96">
        <f>Prehlad!J107</f>
        <v>0</v>
      </c>
      <c r="E22" s="97">
        <f>Prehlad!L107</f>
        <v>0</v>
      </c>
      <c r="F22" s="98">
        <f>Prehlad!N107</f>
        <v>0</v>
      </c>
      <c r="G22" s="98">
        <f>Prehlad!W107</f>
        <v>1329.94</v>
      </c>
    </row>
    <row r="25" spans="1:7" ht="12.75">
      <c r="A25" s="95" t="s">
        <v>98</v>
      </c>
      <c r="B25" s="96">
        <f>Prehlad!H109</f>
        <v>0</v>
      </c>
      <c r="C25" s="96">
        <f>Prehlad!I109</f>
        <v>0</v>
      </c>
      <c r="E25" s="97">
        <f>Prehlad!L109</f>
        <v>631.8638348</v>
      </c>
      <c r="F25" s="98">
        <f>Prehlad!N109</f>
        <v>56.88</v>
      </c>
      <c r="G25" s="98">
        <f>Prehlad!W109</f>
        <v>0</v>
      </c>
    </row>
  </sheetData>
  <sheetProtection selectLockedCells="1" selectUnlockedCells="1"/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6.7109375" style="105" customWidth="1"/>
    <col min="2" max="2" width="3.7109375" style="106" customWidth="1"/>
    <col min="3" max="3" width="13.00390625" style="107" customWidth="1"/>
    <col min="4" max="4" width="35.7109375" style="108" customWidth="1"/>
    <col min="5" max="5" width="10.7109375" style="109" customWidth="1"/>
    <col min="6" max="6" width="5.28125" style="110" customWidth="1"/>
    <col min="7" max="7" width="8.7109375" style="111" customWidth="1"/>
    <col min="8" max="9" width="9.7109375" style="111" hidden="1" customWidth="1"/>
    <col min="10" max="10" width="9.7109375" style="111" customWidth="1"/>
    <col min="11" max="11" width="7.421875" style="112" hidden="1" customWidth="1"/>
    <col min="12" max="12" width="8.28125" style="112" hidden="1" customWidth="1"/>
    <col min="13" max="13" width="9.140625" style="109" hidden="1" customWidth="1"/>
    <col min="14" max="14" width="7.00390625" style="109" hidden="1" customWidth="1"/>
    <col min="15" max="15" width="3.57421875" style="110" customWidth="1"/>
    <col min="16" max="16" width="12.7109375" style="110" hidden="1" customWidth="1"/>
    <col min="17" max="19" width="13.28125" style="109" hidden="1" customWidth="1"/>
    <col min="20" max="20" width="10.57421875" style="113" hidden="1" customWidth="1"/>
    <col min="21" max="21" width="10.28125" style="113" hidden="1" customWidth="1"/>
    <col min="22" max="22" width="5.7109375" style="113" hidden="1" customWidth="1"/>
    <col min="23" max="23" width="9.140625" style="114" customWidth="1"/>
    <col min="24" max="25" width="5.7109375" style="110" customWidth="1"/>
    <col min="26" max="26" width="7.57421875" style="110" customWidth="1"/>
    <col min="27" max="27" width="24.8515625" style="110" customWidth="1"/>
    <col min="28" max="28" width="4.28125" style="110" customWidth="1"/>
    <col min="29" max="29" width="8.28125" style="110" customWidth="1"/>
    <col min="30" max="30" width="8.7109375" style="110" customWidth="1"/>
    <col min="31" max="34" width="9.140625" style="110" customWidth="1"/>
    <col min="35" max="16384" width="9.140625" style="95" customWidth="1"/>
  </cols>
  <sheetData>
    <row r="1" spans="1:30" s="95" customFormat="1" ht="12.75">
      <c r="A1" s="99" t="s">
        <v>72</v>
      </c>
      <c r="E1" s="99" t="s">
        <v>73</v>
      </c>
      <c r="G1" s="96"/>
      <c r="J1" s="96"/>
      <c r="K1" s="97"/>
      <c r="Q1" s="98"/>
      <c r="R1" s="98"/>
      <c r="S1" s="98"/>
      <c r="Z1" s="4" t="s">
        <v>0</v>
      </c>
      <c r="AA1" s="115" t="s">
        <v>1</v>
      </c>
      <c r="AB1" s="4" t="s">
        <v>2</v>
      </c>
      <c r="AC1" s="4" t="s">
        <v>3</v>
      </c>
      <c r="AD1" s="4" t="s">
        <v>4</v>
      </c>
    </row>
    <row r="2" spans="1:30" s="95" customFormat="1" ht="12.75">
      <c r="A2" s="99" t="s">
        <v>74</v>
      </c>
      <c r="E2" s="99" t="s">
        <v>75</v>
      </c>
      <c r="G2" s="96"/>
      <c r="H2" s="116"/>
      <c r="J2" s="96"/>
      <c r="K2" s="97"/>
      <c r="Q2" s="98"/>
      <c r="R2" s="98"/>
      <c r="S2" s="98"/>
      <c r="Z2" s="4" t="s">
        <v>7</v>
      </c>
      <c r="AA2" s="9" t="s">
        <v>99</v>
      </c>
      <c r="AB2" s="9" t="s">
        <v>9</v>
      </c>
      <c r="AC2" s="9"/>
      <c r="AD2" s="10"/>
    </row>
    <row r="3" spans="1:30" s="95" customFormat="1" ht="12.75">
      <c r="A3" s="99" t="s">
        <v>77</v>
      </c>
      <c r="E3" s="99" t="s">
        <v>78</v>
      </c>
      <c r="G3" s="96"/>
      <c r="J3" s="96"/>
      <c r="K3" s="97"/>
      <c r="Q3" s="98"/>
      <c r="R3" s="98"/>
      <c r="S3" s="98"/>
      <c r="Z3" s="4" t="s">
        <v>12</v>
      </c>
      <c r="AA3" s="9" t="s">
        <v>100</v>
      </c>
      <c r="AB3" s="9" t="s">
        <v>9</v>
      </c>
      <c r="AC3" s="9" t="s">
        <v>14</v>
      </c>
      <c r="AD3" s="10" t="s">
        <v>15</v>
      </c>
    </row>
    <row r="4" spans="17:30" s="95" customFormat="1" ht="12.75">
      <c r="Q4" s="98"/>
      <c r="R4" s="98"/>
      <c r="S4" s="98"/>
      <c r="Z4" s="4" t="s">
        <v>16</v>
      </c>
      <c r="AA4" s="9" t="s">
        <v>101</v>
      </c>
      <c r="AB4" s="9" t="s">
        <v>9</v>
      </c>
      <c r="AC4" s="9"/>
      <c r="AD4" s="10"/>
    </row>
    <row r="5" spans="1:30" s="95" customFormat="1" ht="12.75">
      <c r="A5" s="99" t="s">
        <v>5</v>
      </c>
      <c r="Q5" s="98"/>
      <c r="R5" s="98"/>
      <c r="S5" s="98"/>
      <c r="Z5" s="4" t="s">
        <v>23</v>
      </c>
      <c r="AA5" s="9" t="s">
        <v>100</v>
      </c>
      <c r="AB5" s="9" t="s">
        <v>9</v>
      </c>
      <c r="AC5" s="9" t="s">
        <v>14</v>
      </c>
      <c r="AD5" s="10" t="s">
        <v>15</v>
      </c>
    </row>
    <row r="6" spans="1:19" s="95" customFormat="1" ht="12.75">
      <c r="A6" s="99" t="s">
        <v>10</v>
      </c>
      <c r="Q6" s="98"/>
      <c r="R6" s="98"/>
      <c r="S6" s="98"/>
    </row>
    <row r="7" spans="1:19" s="95" customFormat="1" ht="12.75">
      <c r="A7" s="99"/>
      <c r="Q7" s="98"/>
      <c r="R7" s="98"/>
      <c r="S7" s="98"/>
    </row>
    <row r="8" spans="2:19" s="95" customFormat="1" ht="14.25">
      <c r="B8" s="117"/>
      <c r="C8" s="118"/>
      <c r="D8" s="100">
        <f>CONCATENATE(AA2," ",AB2," ",AC2," ",AD2)</f>
        <v>0</v>
      </c>
      <c r="E8" s="98"/>
      <c r="G8" s="96"/>
      <c r="H8" s="96"/>
      <c r="I8" s="96"/>
      <c r="J8" s="96"/>
      <c r="K8" s="97"/>
      <c r="L8" s="97"/>
      <c r="M8" s="98"/>
      <c r="N8" s="98"/>
      <c r="Q8" s="98"/>
      <c r="R8" s="98"/>
      <c r="S8" s="98"/>
    </row>
    <row r="9" spans="1:28" s="95" customFormat="1" ht="13.5">
      <c r="A9" s="101" t="s">
        <v>102</v>
      </c>
      <c r="B9" s="101" t="s">
        <v>103</v>
      </c>
      <c r="C9" s="101" t="s">
        <v>104</v>
      </c>
      <c r="D9" s="101" t="s">
        <v>105</v>
      </c>
      <c r="E9" s="101" t="s">
        <v>106</v>
      </c>
      <c r="F9" s="101" t="s">
        <v>107</v>
      </c>
      <c r="G9" s="101" t="s">
        <v>108</v>
      </c>
      <c r="H9" s="101" t="s">
        <v>31</v>
      </c>
      <c r="I9" s="101" t="s">
        <v>82</v>
      </c>
      <c r="J9" s="101" t="s">
        <v>83</v>
      </c>
      <c r="K9" s="102" t="s">
        <v>84</v>
      </c>
      <c r="L9" s="102"/>
      <c r="M9" s="119" t="s">
        <v>85</v>
      </c>
      <c r="N9" s="119"/>
      <c r="O9" s="101" t="s">
        <v>109</v>
      </c>
      <c r="P9" s="120" t="s">
        <v>110</v>
      </c>
      <c r="Q9" s="121" t="s">
        <v>106</v>
      </c>
      <c r="R9" s="121" t="s">
        <v>106</v>
      </c>
      <c r="S9" s="122" t="s">
        <v>106</v>
      </c>
      <c r="T9" s="123" t="s">
        <v>111</v>
      </c>
      <c r="U9" s="123" t="s">
        <v>112</v>
      </c>
      <c r="V9" s="123" t="s">
        <v>113</v>
      </c>
      <c r="W9" s="104" t="s">
        <v>87</v>
      </c>
      <c r="X9" s="104" t="s">
        <v>114</v>
      </c>
      <c r="Y9" s="104" t="s">
        <v>115</v>
      </c>
      <c r="Z9" s="124" t="s">
        <v>116</v>
      </c>
      <c r="AA9" s="124" t="s">
        <v>117</v>
      </c>
      <c r="AB9" s="95" t="s">
        <v>113</v>
      </c>
    </row>
    <row r="10" spans="1:28" s="95" customFormat="1" ht="13.5">
      <c r="A10" s="103" t="s">
        <v>118</v>
      </c>
      <c r="B10" s="103" t="s">
        <v>119</v>
      </c>
      <c r="C10" s="125"/>
      <c r="D10" s="103" t="s">
        <v>120</v>
      </c>
      <c r="E10" s="103" t="s">
        <v>121</v>
      </c>
      <c r="F10" s="103" t="s">
        <v>122</v>
      </c>
      <c r="G10" s="103" t="s">
        <v>123</v>
      </c>
      <c r="H10" s="103" t="s">
        <v>124</v>
      </c>
      <c r="I10" s="103" t="s">
        <v>86</v>
      </c>
      <c r="J10" s="103"/>
      <c r="K10" s="103" t="s">
        <v>108</v>
      </c>
      <c r="L10" s="103" t="s">
        <v>83</v>
      </c>
      <c r="M10" s="126" t="s">
        <v>108</v>
      </c>
      <c r="N10" s="103" t="s">
        <v>83</v>
      </c>
      <c r="O10" s="103" t="s">
        <v>125</v>
      </c>
      <c r="P10" s="127"/>
      <c r="Q10" s="128" t="s">
        <v>126</v>
      </c>
      <c r="R10" s="128" t="s">
        <v>127</v>
      </c>
      <c r="S10" s="129" t="s">
        <v>128</v>
      </c>
      <c r="T10" s="123" t="s">
        <v>129</v>
      </c>
      <c r="U10" s="123" t="s">
        <v>130</v>
      </c>
      <c r="V10" s="123" t="s">
        <v>131</v>
      </c>
      <c r="W10" s="104"/>
      <c r="Z10" s="124" t="s">
        <v>132</v>
      </c>
      <c r="AA10" s="124" t="s">
        <v>118</v>
      </c>
      <c r="AB10" s="95" t="s">
        <v>133</v>
      </c>
    </row>
    <row r="11" ht="13.5"/>
    <row r="12" ht="12.75">
      <c r="B12" s="130" t="s">
        <v>134</v>
      </c>
    </row>
    <row r="13" ht="12.75">
      <c r="B13" s="107" t="s">
        <v>88</v>
      </c>
    </row>
    <row r="14" spans="1:28" ht="20.25">
      <c r="A14" s="105">
        <v>1</v>
      </c>
      <c r="B14" s="106" t="s">
        <v>135</v>
      </c>
      <c r="C14" s="107" t="s">
        <v>136</v>
      </c>
      <c r="D14" s="108" t="s">
        <v>137</v>
      </c>
      <c r="E14" s="109">
        <v>180</v>
      </c>
      <c r="F14" s="110" t="s">
        <v>138</v>
      </c>
      <c r="H14" s="111">
        <f aca="true" t="shared" si="0" ref="H14:H22">ROUND(E14*G14,2)</f>
        <v>0</v>
      </c>
      <c r="J14" s="111">
        <f aca="true" t="shared" si="1" ref="J14:J26">ROUND(E14*G14,2)</f>
        <v>0</v>
      </c>
      <c r="M14" s="109">
        <v>0.316</v>
      </c>
      <c r="N14" s="109">
        <f>E14*M14</f>
        <v>56.88</v>
      </c>
      <c r="O14" s="110">
        <v>20</v>
      </c>
      <c r="P14" s="110" t="s">
        <v>139</v>
      </c>
      <c r="V14" s="113" t="s">
        <v>60</v>
      </c>
      <c r="W14" s="114">
        <v>112.5</v>
      </c>
      <c r="Z14" s="110" t="s">
        <v>140</v>
      </c>
      <c r="AB14" s="110">
        <v>1</v>
      </c>
    </row>
    <row r="15" spans="1:28" ht="12.75">
      <c r="A15" s="105">
        <v>2</v>
      </c>
      <c r="B15" s="106" t="s">
        <v>141</v>
      </c>
      <c r="C15" s="107" t="s">
        <v>142</v>
      </c>
      <c r="D15" s="108" t="s">
        <v>143</v>
      </c>
      <c r="E15" s="109">
        <v>98</v>
      </c>
      <c r="F15" s="110" t="s">
        <v>144</v>
      </c>
      <c r="H15" s="111">
        <f t="shared" si="0"/>
        <v>0</v>
      </c>
      <c r="J15" s="111">
        <f t="shared" si="1"/>
        <v>0</v>
      </c>
      <c r="O15" s="110">
        <v>20</v>
      </c>
      <c r="P15" s="110" t="s">
        <v>139</v>
      </c>
      <c r="V15" s="113" t="s">
        <v>60</v>
      </c>
      <c r="W15" s="114">
        <v>39.004</v>
      </c>
      <c r="Z15" s="110" t="s">
        <v>145</v>
      </c>
      <c r="AB15" s="110">
        <v>1</v>
      </c>
    </row>
    <row r="16" spans="1:28" ht="12.75">
      <c r="A16" s="105">
        <v>3</v>
      </c>
      <c r="B16" s="106" t="s">
        <v>141</v>
      </c>
      <c r="C16" s="107" t="s">
        <v>146</v>
      </c>
      <c r="D16" s="108" t="s">
        <v>147</v>
      </c>
      <c r="E16" s="109">
        <v>98</v>
      </c>
      <c r="F16" s="110" t="s">
        <v>144</v>
      </c>
      <c r="H16" s="111">
        <f t="shared" si="0"/>
        <v>0</v>
      </c>
      <c r="J16" s="111">
        <f t="shared" si="1"/>
        <v>0</v>
      </c>
      <c r="O16" s="110">
        <v>20</v>
      </c>
      <c r="P16" s="110" t="s">
        <v>139</v>
      </c>
      <c r="V16" s="113" t="s">
        <v>60</v>
      </c>
      <c r="W16" s="114">
        <v>4.312</v>
      </c>
      <c r="Z16" s="110" t="s">
        <v>145</v>
      </c>
      <c r="AB16" s="110">
        <v>7</v>
      </c>
    </row>
    <row r="17" spans="1:28" ht="12.75">
      <c r="A17" s="105">
        <v>4</v>
      </c>
      <c r="B17" s="106" t="s">
        <v>148</v>
      </c>
      <c r="C17" s="107" t="s">
        <v>149</v>
      </c>
      <c r="D17" s="108" t="s">
        <v>150</v>
      </c>
      <c r="E17" s="109">
        <v>76.95</v>
      </c>
      <c r="F17" s="110" t="s">
        <v>144</v>
      </c>
      <c r="H17" s="111">
        <f t="shared" si="0"/>
        <v>0</v>
      </c>
      <c r="J17" s="111">
        <f t="shared" si="1"/>
        <v>0</v>
      </c>
      <c r="O17" s="110">
        <v>20</v>
      </c>
      <c r="P17" s="110" t="s">
        <v>139</v>
      </c>
      <c r="V17" s="113" t="s">
        <v>60</v>
      </c>
      <c r="W17" s="114">
        <v>147.513</v>
      </c>
      <c r="Z17" s="110" t="s">
        <v>145</v>
      </c>
      <c r="AB17" s="110">
        <v>1</v>
      </c>
    </row>
    <row r="18" spans="1:28" ht="12.75">
      <c r="A18" s="105">
        <v>6</v>
      </c>
      <c r="B18" s="106" t="s">
        <v>141</v>
      </c>
      <c r="C18" s="107" t="s">
        <v>151</v>
      </c>
      <c r="D18" s="108" t="s">
        <v>152</v>
      </c>
      <c r="E18" s="109">
        <v>135</v>
      </c>
      <c r="F18" s="110" t="s">
        <v>138</v>
      </c>
      <c r="H18" s="111">
        <f t="shared" si="0"/>
        <v>0</v>
      </c>
      <c r="J18" s="111">
        <f t="shared" si="1"/>
        <v>0</v>
      </c>
      <c r="K18" s="112">
        <v>0.00521</v>
      </c>
      <c r="L18" s="112">
        <f>E18*K18</f>
        <v>0.70335</v>
      </c>
      <c r="O18" s="110">
        <v>20</v>
      </c>
      <c r="P18" s="110" t="s">
        <v>139</v>
      </c>
      <c r="V18" s="113" t="s">
        <v>60</v>
      </c>
      <c r="W18" s="114">
        <v>104.625</v>
      </c>
      <c r="Z18" s="110" t="s">
        <v>145</v>
      </c>
      <c r="AB18" s="110">
        <v>7</v>
      </c>
    </row>
    <row r="19" spans="1:28" ht="12.75">
      <c r="A19" s="105">
        <v>7</v>
      </c>
      <c r="B19" s="106" t="s">
        <v>141</v>
      </c>
      <c r="C19" s="107" t="s">
        <v>153</v>
      </c>
      <c r="D19" s="108" t="s">
        <v>154</v>
      </c>
      <c r="E19" s="109">
        <v>135</v>
      </c>
      <c r="F19" s="110" t="s">
        <v>138</v>
      </c>
      <c r="H19" s="111">
        <f t="shared" si="0"/>
        <v>0</v>
      </c>
      <c r="J19" s="111">
        <f t="shared" si="1"/>
        <v>0</v>
      </c>
      <c r="O19" s="110">
        <v>20</v>
      </c>
      <c r="P19" s="110" t="s">
        <v>139</v>
      </c>
      <c r="V19" s="113" t="s">
        <v>60</v>
      </c>
      <c r="W19" s="114">
        <v>42.93</v>
      </c>
      <c r="Z19" s="110" t="s">
        <v>145</v>
      </c>
      <c r="AB19" s="110">
        <v>7</v>
      </c>
    </row>
    <row r="20" spans="1:28" ht="12.75">
      <c r="A20" s="105">
        <v>8</v>
      </c>
      <c r="B20" s="106" t="s">
        <v>141</v>
      </c>
      <c r="C20" s="107" t="s">
        <v>155</v>
      </c>
      <c r="D20" s="108" t="s">
        <v>156</v>
      </c>
      <c r="E20" s="109">
        <v>174.95</v>
      </c>
      <c r="F20" s="110" t="s">
        <v>144</v>
      </c>
      <c r="H20" s="111">
        <f t="shared" si="0"/>
        <v>0</v>
      </c>
      <c r="J20" s="111">
        <f t="shared" si="1"/>
        <v>0</v>
      </c>
      <c r="O20" s="110">
        <v>20</v>
      </c>
      <c r="P20" s="110" t="s">
        <v>139</v>
      </c>
      <c r="V20" s="113" t="s">
        <v>60</v>
      </c>
      <c r="W20" s="114">
        <v>1.924</v>
      </c>
      <c r="Z20" s="110" t="s">
        <v>157</v>
      </c>
      <c r="AB20" s="110">
        <v>7</v>
      </c>
    </row>
    <row r="21" spans="1:28" ht="20.25">
      <c r="A21" s="105">
        <v>9</v>
      </c>
      <c r="B21" s="106" t="s">
        <v>141</v>
      </c>
      <c r="C21" s="107" t="s">
        <v>158</v>
      </c>
      <c r="D21" s="108" t="s">
        <v>159</v>
      </c>
      <c r="E21" s="109">
        <v>174.95</v>
      </c>
      <c r="F21" s="110" t="s">
        <v>144</v>
      </c>
      <c r="H21" s="111">
        <f t="shared" si="0"/>
        <v>0</v>
      </c>
      <c r="J21" s="111">
        <f t="shared" si="1"/>
        <v>0</v>
      </c>
      <c r="O21" s="110">
        <v>20</v>
      </c>
      <c r="P21" s="110" t="s">
        <v>139</v>
      </c>
      <c r="V21" s="113" t="s">
        <v>60</v>
      </c>
      <c r="Z21" s="110" t="s">
        <v>157</v>
      </c>
      <c r="AB21" s="110">
        <v>7</v>
      </c>
    </row>
    <row r="22" spans="1:28" ht="20.25">
      <c r="A22" s="105">
        <v>10</v>
      </c>
      <c r="B22" s="106" t="s">
        <v>141</v>
      </c>
      <c r="C22" s="107" t="s">
        <v>160</v>
      </c>
      <c r="D22" s="108" t="s">
        <v>161</v>
      </c>
      <c r="E22" s="109">
        <v>67.5</v>
      </c>
      <c r="F22" s="110" t="s">
        <v>144</v>
      </c>
      <c r="H22" s="111">
        <f t="shared" si="0"/>
        <v>0</v>
      </c>
      <c r="J22" s="111">
        <f t="shared" si="1"/>
        <v>0</v>
      </c>
      <c r="O22" s="110">
        <v>20</v>
      </c>
      <c r="P22" s="110" t="s">
        <v>139</v>
      </c>
      <c r="V22" s="113" t="s">
        <v>60</v>
      </c>
      <c r="W22" s="114">
        <v>16.335</v>
      </c>
      <c r="Z22" s="110" t="s">
        <v>145</v>
      </c>
      <c r="AB22" s="110">
        <v>7</v>
      </c>
    </row>
    <row r="23" spans="1:28" ht="12.75">
      <c r="A23" s="105">
        <v>11</v>
      </c>
      <c r="B23" s="106" t="s">
        <v>162</v>
      </c>
      <c r="C23" s="107" t="s">
        <v>163</v>
      </c>
      <c r="D23" s="108" t="s">
        <v>164</v>
      </c>
      <c r="E23" s="109">
        <v>135</v>
      </c>
      <c r="F23" s="110" t="s">
        <v>165</v>
      </c>
      <c r="I23" s="111">
        <f>ROUND(E23*G23,2)</f>
        <v>0</v>
      </c>
      <c r="J23" s="111">
        <f t="shared" si="1"/>
        <v>0</v>
      </c>
      <c r="K23" s="112">
        <v>1</v>
      </c>
      <c r="L23" s="112">
        <f>E23*K23</f>
        <v>135</v>
      </c>
      <c r="O23" s="110">
        <v>20</v>
      </c>
      <c r="P23" s="110" t="s">
        <v>139</v>
      </c>
      <c r="V23" s="113" t="s">
        <v>48</v>
      </c>
      <c r="Z23" s="110" t="s">
        <v>166</v>
      </c>
      <c r="AA23" s="110" t="s">
        <v>139</v>
      </c>
      <c r="AB23" s="110">
        <v>8</v>
      </c>
    </row>
    <row r="24" spans="1:28" ht="12.75">
      <c r="A24" s="105">
        <v>12</v>
      </c>
      <c r="B24" s="106" t="s">
        <v>141</v>
      </c>
      <c r="C24" s="107" t="s">
        <v>167</v>
      </c>
      <c r="D24" s="108" t="s">
        <v>168</v>
      </c>
      <c r="E24" s="109">
        <v>300</v>
      </c>
      <c r="F24" s="110" t="s">
        <v>138</v>
      </c>
      <c r="H24" s="111">
        <f>ROUND(E24*G24,2)</f>
        <v>0</v>
      </c>
      <c r="J24" s="111">
        <f t="shared" si="1"/>
        <v>0</v>
      </c>
      <c r="O24" s="110">
        <v>20</v>
      </c>
      <c r="P24" s="110" t="s">
        <v>139</v>
      </c>
      <c r="V24" s="113" t="s">
        <v>60</v>
      </c>
      <c r="W24" s="114">
        <v>48.9</v>
      </c>
      <c r="Z24" s="110" t="s">
        <v>145</v>
      </c>
      <c r="AB24" s="110">
        <v>7</v>
      </c>
    </row>
    <row r="25" spans="1:28" ht="12.75">
      <c r="A25" s="105">
        <v>13</v>
      </c>
      <c r="B25" s="106" t="s">
        <v>162</v>
      </c>
      <c r="C25" s="107" t="s">
        <v>169</v>
      </c>
      <c r="D25" s="108" t="s">
        <v>170</v>
      </c>
      <c r="E25" s="109">
        <v>45</v>
      </c>
      <c r="F25" s="110" t="s">
        <v>144</v>
      </c>
      <c r="I25" s="111">
        <f>ROUND(E25*G25,2)</f>
        <v>0</v>
      </c>
      <c r="J25" s="111">
        <f t="shared" si="1"/>
        <v>0</v>
      </c>
      <c r="K25" s="112">
        <v>1.4</v>
      </c>
      <c r="L25" s="112">
        <f>E25*K25</f>
        <v>62.99999999999999</v>
      </c>
      <c r="O25" s="110">
        <v>20</v>
      </c>
      <c r="P25" s="110" t="s">
        <v>139</v>
      </c>
      <c r="V25" s="113" t="s">
        <v>48</v>
      </c>
      <c r="Z25" s="110" t="s">
        <v>171</v>
      </c>
      <c r="AA25" s="110" t="s">
        <v>139</v>
      </c>
      <c r="AB25" s="110">
        <v>8</v>
      </c>
    </row>
    <row r="26" spans="1:28" ht="12.75">
      <c r="A26" s="105">
        <v>14</v>
      </c>
      <c r="B26" s="106" t="s">
        <v>172</v>
      </c>
      <c r="C26" s="107" t="s">
        <v>173</v>
      </c>
      <c r="D26" s="108" t="s">
        <v>174</v>
      </c>
      <c r="E26" s="109">
        <v>300</v>
      </c>
      <c r="F26" s="110" t="s">
        <v>138</v>
      </c>
      <c r="H26" s="111">
        <f>ROUND(E26*G26,2)</f>
        <v>0</v>
      </c>
      <c r="J26" s="111">
        <f t="shared" si="1"/>
        <v>0</v>
      </c>
      <c r="O26" s="110">
        <v>20</v>
      </c>
      <c r="P26" s="110" t="s">
        <v>139</v>
      </c>
      <c r="V26" s="113" t="s">
        <v>60</v>
      </c>
      <c r="W26" s="114">
        <v>34.8</v>
      </c>
      <c r="Z26" s="110" t="s">
        <v>145</v>
      </c>
      <c r="AB26" s="110">
        <v>7</v>
      </c>
    </row>
    <row r="27" spans="4:23" ht="12.75">
      <c r="D27" s="131" t="s">
        <v>175</v>
      </c>
      <c r="E27" s="132">
        <f>J27</f>
        <v>0</v>
      </c>
      <c r="H27" s="132">
        <f>SUM(H12:H26)</f>
        <v>0</v>
      </c>
      <c r="I27" s="132">
        <f>SUM(I12:I26)</f>
        <v>0</v>
      </c>
      <c r="J27" s="132">
        <f>SUM(J12:J26)</f>
        <v>0</v>
      </c>
      <c r="L27" s="133">
        <f>SUM(L12:L26)</f>
        <v>198.70335</v>
      </c>
      <c r="N27" s="134">
        <f>SUM(N12:N26)</f>
        <v>56.88</v>
      </c>
      <c r="W27" s="114">
        <f>SUM(W12:W26)</f>
        <v>552.843</v>
      </c>
    </row>
    <row r="29" ht="12.75">
      <c r="B29" s="107" t="s">
        <v>89</v>
      </c>
    </row>
    <row r="30" spans="1:28" ht="20.25">
      <c r="A30" s="105">
        <v>15</v>
      </c>
      <c r="B30" s="106" t="s">
        <v>176</v>
      </c>
      <c r="C30" s="107" t="s">
        <v>177</v>
      </c>
      <c r="D30" s="108" t="s">
        <v>178</v>
      </c>
      <c r="E30" s="109">
        <v>9.45</v>
      </c>
      <c r="F30" s="110" t="s">
        <v>144</v>
      </c>
      <c r="H30" s="111">
        <f aca="true" t="shared" si="2" ref="H30:H33">ROUND(E30*G30,2)</f>
        <v>0</v>
      </c>
      <c r="J30" s="111">
        <f aca="true" t="shared" si="3" ref="J30:J33">ROUND(E30*G30,2)</f>
        <v>0</v>
      </c>
      <c r="K30" s="112">
        <v>2.43496</v>
      </c>
      <c r="L30" s="112">
        <f aca="true" t="shared" si="4" ref="L30:L31">E30*K30</f>
        <v>23.010371999999997</v>
      </c>
      <c r="O30" s="110">
        <v>20</v>
      </c>
      <c r="P30" s="110" t="s">
        <v>139</v>
      </c>
      <c r="V30" s="113" t="s">
        <v>60</v>
      </c>
      <c r="W30" s="114">
        <v>4.895</v>
      </c>
      <c r="Z30" s="110" t="s">
        <v>179</v>
      </c>
      <c r="AB30" s="110">
        <v>1</v>
      </c>
    </row>
    <row r="31" spans="1:28" ht="12.75">
      <c r="A31" s="105">
        <v>16</v>
      </c>
      <c r="B31" s="106" t="s">
        <v>180</v>
      </c>
      <c r="C31" s="107" t="s">
        <v>181</v>
      </c>
      <c r="D31" s="108" t="s">
        <v>182</v>
      </c>
      <c r="E31" s="109">
        <v>27</v>
      </c>
      <c r="F31" s="110" t="s">
        <v>138</v>
      </c>
      <c r="H31" s="111">
        <f t="shared" si="2"/>
        <v>0</v>
      </c>
      <c r="J31" s="111">
        <f t="shared" si="3"/>
        <v>0</v>
      </c>
      <c r="K31" s="112">
        <v>0.00388</v>
      </c>
      <c r="L31" s="112">
        <f t="shared" si="4"/>
        <v>0.10476</v>
      </c>
      <c r="O31" s="110">
        <v>20</v>
      </c>
      <c r="P31" s="110" t="s">
        <v>139</v>
      </c>
      <c r="V31" s="113" t="s">
        <v>60</v>
      </c>
      <c r="W31" s="114">
        <v>20.871</v>
      </c>
      <c r="Z31" s="110" t="s">
        <v>179</v>
      </c>
      <c r="AB31" s="110">
        <v>1</v>
      </c>
    </row>
    <row r="32" spans="1:28" ht="12.75">
      <c r="A32" s="105">
        <v>17</v>
      </c>
      <c r="B32" s="106" t="s">
        <v>180</v>
      </c>
      <c r="C32" s="107" t="s">
        <v>183</v>
      </c>
      <c r="D32" s="108" t="s">
        <v>184</v>
      </c>
      <c r="E32" s="109">
        <v>27</v>
      </c>
      <c r="F32" s="110" t="s">
        <v>138</v>
      </c>
      <c r="H32" s="111">
        <f t="shared" si="2"/>
        <v>0</v>
      </c>
      <c r="J32" s="111">
        <f t="shared" si="3"/>
        <v>0</v>
      </c>
      <c r="O32" s="110">
        <v>20</v>
      </c>
      <c r="P32" s="110" t="s">
        <v>139</v>
      </c>
      <c r="V32" s="113" t="s">
        <v>60</v>
      </c>
      <c r="W32" s="114">
        <v>8.316</v>
      </c>
      <c r="Z32" s="110" t="s">
        <v>179</v>
      </c>
      <c r="AB32" s="110">
        <v>1</v>
      </c>
    </row>
    <row r="33" spans="1:28" ht="12.75">
      <c r="A33" s="105">
        <v>18</v>
      </c>
      <c r="B33" s="106" t="s">
        <v>180</v>
      </c>
      <c r="C33" s="107" t="s">
        <v>185</v>
      </c>
      <c r="D33" s="108" t="s">
        <v>186</v>
      </c>
      <c r="E33" s="109">
        <v>0.54</v>
      </c>
      <c r="F33" s="110" t="s">
        <v>165</v>
      </c>
      <c r="H33" s="111">
        <f t="shared" si="2"/>
        <v>0</v>
      </c>
      <c r="J33" s="111">
        <f t="shared" si="3"/>
        <v>0</v>
      </c>
      <c r="K33" s="112">
        <v>1.14997</v>
      </c>
      <c r="L33" s="112">
        <f>E33*K33</f>
        <v>0.6209838</v>
      </c>
      <c r="O33" s="110">
        <v>20</v>
      </c>
      <c r="P33" s="110" t="s">
        <v>139</v>
      </c>
      <c r="V33" s="113" t="s">
        <v>60</v>
      </c>
      <c r="W33" s="114">
        <v>20.806</v>
      </c>
      <c r="Z33" s="110" t="s">
        <v>179</v>
      </c>
      <c r="AB33" s="110">
        <v>1</v>
      </c>
    </row>
    <row r="34" spans="4:23" ht="12.75">
      <c r="D34" s="131" t="s">
        <v>187</v>
      </c>
      <c r="E34" s="132">
        <f>J34</f>
        <v>0</v>
      </c>
      <c r="H34" s="132">
        <f>SUM(H29:H33)</f>
        <v>0</v>
      </c>
      <c r="I34" s="132">
        <f>SUM(I29:I33)</f>
        <v>0</v>
      </c>
      <c r="J34" s="132">
        <f>SUM(J29:J33)</f>
        <v>0</v>
      </c>
      <c r="L34" s="133">
        <f>SUM(L29:L33)</f>
        <v>23.736115799999997</v>
      </c>
      <c r="N34" s="134">
        <f>SUM(N29:N33)</f>
        <v>0</v>
      </c>
      <c r="W34" s="114">
        <f>SUM(W29:W33)</f>
        <v>54.88799999999999</v>
      </c>
    </row>
    <row r="36" ht="12.75">
      <c r="B36" s="107" t="s">
        <v>90</v>
      </c>
    </row>
    <row r="37" spans="1:28" ht="20.25">
      <c r="A37" s="105">
        <v>19</v>
      </c>
      <c r="B37" s="106" t="s">
        <v>180</v>
      </c>
      <c r="C37" s="107" t="s">
        <v>188</v>
      </c>
      <c r="D37" s="108" t="s">
        <v>189</v>
      </c>
      <c r="E37" s="109">
        <v>5.6</v>
      </c>
      <c r="F37" s="110" t="s">
        <v>144</v>
      </c>
      <c r="H37" s="111">
        <f aca="true" t="shared" si="5" ref="H37:H38">ROUND(E37*G37,2)</f>
        <v>0</v>
      </c>
      <c r="J37" s="111">
        <f aca="true" t="shared" si="6" ref="J37:J38">ROUND(E37*G37,2)</f>
        <v>0</v>
      </c>
      <c r="K37" s="112">
        <v>2.29754</v>
      </c>
      <c r="L37" s="112">
        <f aca="true" t="shared" si="7" ref="L37:L38">E37*K37</f>
        <v>12.866224</v>
      </c>
      <c r="O37" s="110">
        <v>20</v>
      </c>
      <c r="P37" s="110" t="s">
        <v>139</v>
      </c>
      <c r="V37" s="113" t="s">
        <v>60</v>
      </c>
      <c r="W37" s="114">
        <v>18.189</v>
      </c>
      <c r="Z37" s="110" t="s">
        <v>190</v>
      </c>
      <c r="AB37" s="110">
        <v>7</v>
      </c>
    </row>
    <row r="38" spans="1:28" ht="12.75">
      <c r="A38" s="105">
        <v>21</v>
      </c>
      <c r="B38" s="106" t="s">
        <v>180</v>
      </c>
      <c r="C38" s="107" t="s">
        <v>191</v>
      </c>
      <c r="D38" s="108" t="s">
        <v>192</v>
      </c>
      <c r="E38" s="109">
        <v>0.18</v>
      </c>
      <c r="F38" s="110" t="s">
        <v>165</v>
      </c>
      <c r="H38" s="111">
        <f t="shared" si="5"/>
        <v>0</v>
      </c>
      <c r="J38" s="111">
        <f t="shared" si="6"/>
        <v>0</v>
      </c>
      <c r="K38" s="112">
        <v>1.0405</v>
      </c>
      <c r="L38" s="112">
        <f t="shared" si="7"/>
        <v>0.18728999999999998</v>
      </c>
      <c r="O38" s="110">
        <v>20</v>
      </c>
      <c r="P38" s="110" t="s">
        <v>139</v>
      </c>
      <c r="V38" s="113" t="s">
        <v>60</v>
      </c>
      <c r="W38" s="114">
        <v>8.803</v>
      </c>
      <c r="Z38" s="110" t="s">
        <v>179</v>
      </c>
      <c r="AB38" s="110">
        <v>7</v>
      </c>
    </row>
    <row r="39" spans="4:23" ht="12.75">
      <c r="D39" s="131" t="s">
        <v>193</v>
      </c>
      <c r="E39" s="132">
        <f>J39</f>
        <v>0</v>
      </c>
      <c r="H39" s="132">
        <f>SUM(H36:H38)</f>
        <v>0</v>
      </c>
      <c r="I39" s="132">
        <f>SUM(I36:I38)</f>
        <v>0</v>
      </c>
      <c r="J39" s="132">
        <f>SUM(J36:J38)</f>
        <v>0</v>
      </c>
      <c r="L39" s="133">
        <f>SUM(L36:L38)</f>
        <v>13.053514000000002</v>
      </c>
      <c r="N39" s="134">
        <f>SUM(N36:N38)</f>
        <v>0</v>
      </c>
      <c r="W39" s="114">
        <f>SUM(W36:W38)</f>
        <v>26.992</v>
      </c>
    </row>
    <row r="41" ht="12.75">
      <c r="B41" s="107" t="s">
        <v>91</v>
      </c>
    </row>
    <row r="42" spans="1:28" ht="20.25">
      <c r="A42" s="105">
        <v>22</v>
      </c>
      <c r="B42" s="106" t="s">
        <v>194</v>
      </c>
      <c r="C42" s="107" t="s">
        <v>195</v>
      </c>
      <c r="D42" s="108" t="s">
        <v>196</v>
      </c>
      <c r="E42" s="109">
        <v>22.5</v>
      </c>
      <c r="F42" s="110" t="s">
        <v>144</v>
      </c>
      <c r="H42" s="111">
        <f>ROUND(E42*G42,2)</f>
        <v>0</v>
      </c>
      <c r="J42" s="111">
        <f>ROUND(E42*G42,2)</f>
        <v>0</v>
      </c>
      <c r="K42" s="112">
        <v>1.89077</v>
      </c>
      <c r="L42" s="112">
        <f>E42*K42</f>
        <v>42.542325</v>
      </c>
      <c r="O42" s="110">
        <v>20</v>
      </c>
      <c r="P42" s="110" t="s">
        <v>139</v>
      </c>
      <c r="V42" s="113" t="s">
        <v>60</v>
      </c>
      <c r="W42" s="114">
        <v>35.078</v>
      </c>
      <c r="Z42" s="110" t="s">
        <v>197</v>
      </c>
      <c r="AB42" s="110">
        <v>7</v>
      </c>
    </row>
    <row r="43" spans="4:23" ht="12.75">
      <c r="D43" s="131" t="s">
        <v>198</v>
      </c>
      <c r="E43" s="132">
        <f>J43</f>
        <v>0</v>
      </c>
      <c r="H43" s="132">
        <f>SUM(H41:H42)</f>
        <v>0</v>
      </c>
      <c r="I43" s="132">
        <f>SUM(I41:I42)</f>
        <v>0</v>
      </c>
      <c r="J43" s="132">
        <f>SUM(J41:J42)</f>
        <v>0</v>
      </c>
      <c r="L43" s="133">
        <f>SUM(L41:L42)</f>
        <v>42.542325</v>
      </c>
      <c r="N43" s="134">
        <f>SUM(N41:N42)</f>
        <v>0</v>
      </c>
      <c r="W43" s="114">
        <f>SUM(W41:W42)</f>
        <v>35.078</v>
      </c>
    </row>
    <row r="45" ht="12.75">
      <c r="B45" s="107" t="s">
        <v>92</v>
      </c>
    </row>
    <row r="46" spans="1:28" ht="12.75">
      <c r="A46" s="105">
        <v>23</v>
      </c>
      <c r="B46" s="106" t="s">
        <v>135</v>
      </c>
      <c r="C46" s="107" t="s">
        <v>199</v>
      </c>
      <c r="D46" s="108" t="s">
        <v>200</v>
      </c>
      <c r="E46" s="109">
        <v>180</v>
      </c>
      <c r="F46" s="110" t="s">
        <v>138</v>
      </c>
      <c r="H46" s="111">
        <f aca="true" t="shared" si="8" ref="H46:H51">ROUND(E46*G46,2)</f>
        <v>0</v>
      </c>
      <c r="J46" s="111">
        <f aca="true" t="shared" si="9" ref="J46:J52">ROUND(E46*G46,2)</f>
        <v>0</v>
      </c>
      <c r="K46" s="112">
        <v>0.3708</v>
      </c>
      <c r="L46" s="112">
        <f aca="true" t="shared" si="10" ref="L46:L52">E46*K46</f>
        <v>66.744</v>
      </c>
      <c r="O46" s="110">
        <v>20</v>
      </c>
      <c r="P46" s="110" t="s">
        <v>139</v>
      </c>
      <c r="V46" s="113" t="s">
        <v>60</v>
      </c>
      <c r="W46" s="114">
        <v>5.04</v>
      </c>
      <c r="Z46" s="110" t="s">
        <v>201</v>
      </c>
      <c r="AB46" s="110">
        <v>7</v>
      </c>
    </row>
    <row r="47" spans="1:28" ht="20.25">
      <c r="A47" s="105">
        <v>24</v>
      </c>
      <c r="B47" s="106" t="s">
        <v>135</v>
      </c>
      <c r="C47" s="107" t="s">
        <v>202</v>
      </c>
      <c r="D47" s="108" t="s">
        <v>203</v>
      </c>
      <c r="E47" s="109">
        <v>180</v>
      </c>
      <c r="F47" s="110" t="s">
        <v>138</v>
      </c>
      <c r="H47" s="111">
        <f t="shared" si="8"/>
        <v>0</v>
      </c>
      <c r="J47" s="111">
        <f t="shared" si="9"/>
        <v>0</v>
      </c>
      <c r="K47" s="112">
        <v>0.40405</v>
      </c>
      <c r="L47" s="112">
        <f t="shared" si="10"/>
        <v>72.729</v>
      </c>
      <c r="O47" s="110">
        <v>20</v>
      </c>
      <c r="P47" s="110" t="s">
        <v>139</v>
      </c>
      <c r="V47" s="113" t="s">
        <v>60</v>
      </c>
      <c r="W47" s="114">
        <v>5.76</v>
      </c>
      <c r="Z47" s="110" t="s">
        <v>201</v>
      </c>
      <c r="AB47" s="110">
        <v>7</v>
      </c>
    </row>
    <row r="48" spans="1:28" ht="12.75">
      <c r="A48" s="105">
        <v>25</v>
      </c>
      <c r="B48" s="106" t="s">
        <v>148</v>
      </c>
      <c r="C48" s="107" t="s">
        <v>204</v>
      </c>
      <c r="D48" s="108" t="s">
        <v>205</v>
      </c>
      <c r="E48" s="109">
        <v>150</v>
      </c>
      <c r="F48" s="110" t="s">
        <v>138</v>
      </c>
      <c r="H48" s="111">
        <f t="shared" si="8"/>
        <v>0</v>
      </c>
      <c r="J48" s="111">
        <f t="shared" si="9"/>
        <v>0</v>
      </c>
      <c r="K48" s="112">
        <v>0.00071</v>
      </c>
      <c r="L48" s="112">
        <f t="shared" si="10"/>
        <v>0.1065</v>
      </c>
      <c r="O48" s="110">
        <v>20</v>
      </c>
      <c r="P48" s="110" t="s">
        <v>139</v>
      </c>
      <c r="V48" s="113" t="s">
        <v>60</v>
      </c>
      <c r="W48" s="114">
        <v>0.3</v>
      </c>
      <c r="Z48" s="110" t="s">
        <v>206</v>
      </c>
      <c r="AB48" s="110">
        <v>7</v>
      </c>
    </row>
    <row r="49" spans="1:28" ht="12.75">
      <c r="A49" s="105">
        <v>26</v>
      </c>
      <c r="B49" s="106" t="s">
        <v>135</v>
      </c>
      <c r="C49" s="107" t="s">
        <v>207</v>
      </c>
      <c r="D49" s="108" t="s">
        <v>208</v>
      </c>
      <c r="E49" s="109">
        <v>150</v>
      </c>
      <c r="F49" s="110" t="s">
        <v>138</v>
      </c>
      <c r="H49" s="111">
        <f t="shared" si="8"/>
        <v>0</v>
      </c>
      <c r="J49" s="111">
        <f t="shared" si="9"/>
        <v>0</v>
      </c>
      <c r="K49" s="112">
        <v>0.1037</v>
      </c>
      <c r="L49" s="112">
        <f t="shared" si="10"/>
        <v>15.555</v>
      </c>
      <c r="O49" s="110">
        <v>20</v>
      </c>
      <c r="P49" s="110" t="s">
        <v>139</v>
      </c>
      <c r="V49" s="113" t="s">
        <v>60</v>
      </c>
      <c r="W49" s="114">
        <v>3.15</v>
      </c>
      <c r="Z49" s="110" t="s">
        <v>206</v>
      </c>
      <c r="AB49" s="110">
        <v>7</v>
      </c>
    </row>
    <row r="50" spans="1:28" ht="12.75">
      <c r="A50" s="105">
        <v>27</v>
      </c>
      <c r="B50" s="106" t="s">
        <v>135</v>
      </c>
      <c r="C50" s="107" t="s">
        <v>209</v>
      </c>
      <c r="D50" s="108" t="s">
        <v>210</v>
      </c>
      <c r="E50" s="109">
        <v>150</v>
      </c>
      <c r="F50" s="110" t="s">
        <v>138</v>
      </c>
      <c r="H50" s="111">
        <f t="shared" si="8"/>
        <v>0</v>
      </c>
      <c r="J50" s="111">
        <f t="shared" si="9"/>
        <v>0</v>
      </c>
      <c r="K50" s="112">
        <v>0.19936</v>
      </c>
      <c r="L50" s="112">
        <f t="shared" si="10"/>
        <v>29.904</v>
      </c>
      <c r="O50" s="110">
        <v>20</v>
      </c>
      <c r="P50" s="110" t="s">
        <v>139</v>
      </c>
      <c r="V50" s="113" t="s">
        <v>60</v>
      </c>
      <c r="W50" s="114">
        <v>13.95</v>
      </c>
      <c r="Z50" s="110" t="s">
        <v>206</v>
      </c>
      <c r="AB50" s="110">
        <v>7</v>
      </c>
    </row>
    <row r="51" spans="1:28" ht="12.75">
      <c r="A51" s="105">
        <v>28</v>
      </c>
      <c r="B51" s="106" t="s">
        <v>135</v>
      </c>
      <c r="C51" s="107" t="s">
        <v>211</v>
      </c>
      <c r="D51" s="108" t="s">
        <v>212</v>
      </c>
      <c r="E51" s="109">
        <v>320</v>
      </c>
      <c r="F51" s="110" t="s">
        <v>138</v>
      </c>
      <c r="H51" s="111">
        <f t="shared" si="8"/>
        <v>0</v>
      </c>
      <c r="J51" s="111">
        <f t="shared" si="9"/>
        <v>0</v>
      </c>
      <c r="K51" s="112">
        <v>0.0842</v>
      </c>
      <c r="L51" s="112">
        <f t="shared" si="10"/>
        <v>26.944</v>
      </c>
      <c r="O51" s="110">
        <v>20</v>
      </c>
      <c r="P51" s="110" t="s">
        <v>139</v>
      </c>
      <c r="V51" s="113" t="s">
        <v>60</v>
      </c>
      <c r="W51" s="114">
        <v>251.2</v>
      </c>
      <c r="Z51" s="110" t="s">
        <v>206</v>
      </c>
      <c r="AB51" s="110">
        <v>1</v>
      </c>
    </row>
    <row r="52" spans="1:28" ht="12.75">
      <c r="A52" s="105">
        <v>29</v>
      </c>
      <c r="B52" s="106" t="s">
        <v>162</v>
      </c>
      <c r="C52" s="107" t="s">
        <v>213</v>
      </c>
      <c r="D52" s="108" t="s">
        <v>214</v>
      </c>
      <c r="E52" s="109">
        <v>326.4</v>
      </c>
      <c r="F52" s="110" t="s">
        <v>138</v>
      </c>
      <c r="I52" s="111">
        <f>ROUND(E52*G52,2)</f>
        <v>0</v>
      </c>
      <c r="J52" s="111">
        <f t="shared" si="9"/>
        <v>0</v>
      </c>
      <c r="K52" s="112">
        <v>0.18</v>
      </c>
      <c r="L52" s="112">
        <f t="shared" si="10"/>
        <v>58.751999999999995</v>
      </c>
      <c r="O52" s="110">
        <v>20</v>
      </c>
      <c r="P52" s="110" t="s">
        <v>139</v>
      </c>
      <c r="V52" s="113" t="s">
        <v>48</v>
      </c>
      <c r="Z52" s="110" t="s">
        <v>215</v>
      </c>
      <c r="AA52" s="110" t="s">
        <v>139</v>
      </c>
      <c r="AB52" s="110">
        <v>8</v>
      </c>
    </row>
    <row r="53" spans="4:23" ht="12.75">
      <c r="D53" s="131" t="s">
        <v>216</v>
      </c>
      <c r="E53" s="132">
        <f>J53</f>
        <v>0</v>
      </c>
      <c r="H53" s="132">
        <f>SUM(H45:H52)</f>
        <v>0</v>
      </c>
      <c r="I53" s="132">
        <f>SUM(I45:I52)</f>
        <v>0</v>
      </c>
      <c r="J53" s="132">
        <f>SUM(J45:J52)</f>
        <v>0</v>
      </c>
      <c r="L53" s="133">
        <f>SUM(L45:L52)</f>
        <v>270.7345</v>
      </c>
      <c r="N53" s="134">
        <f>SUM(N45:N52)</f>
        <v>0</v>
      </c>
      <c r="W53" s="114">
        <f>SUM(W45:W52)</f>
        <v>279.40000000000003</v>
      </c>
    </row>
    <row r="55" ht="12.75">
      <c r="B55" s="107" t="s">
        <v>93</v>
      </c>
    </row>
    <row r="56" spans="1:28" ht="20.25">
      <c r="A56" s="105">
        <v>30</v>
      </c>
      <c r="B56" s="106" t="s">
        <v>194</v>
      </c>
      <c r="C56" s="107" t="s">
        <v>217</v>
      </c>
      <c r="D56" s="108" t="s">
        <v>218</v>
      </c>
      <c r="E56" s="109">
        <v>6</v>
      </c>
      <c r="F56" s="110" t="s">
        <v>219</v>
      </c>
      <c r="H56" s="111">
        <f>ROUND(E56*G56,2)</f>
        <v>0</v>
      </c>
      <c r="J56" s="111">
        <f aca="true" t="shared" si="11" ref="J56:J64">ROUND(E56*G56,2)</f>
        <v>0</v>
      </c>
      <c r="K56" s="112">
        <v>0.0001</v>
      </c>
      <c r="L56" s="112">
        <f aca="true" t="shared" si="12" ref="L56:L60">E56*K56</f>
        <v>0.0006000000000000001</v>
      </c>
      <c r="O56" s="110">
        <v>20</v>
      </c>
      <c r="P56" s="110" t="s">
        <v>139</v>
      </c>
      <c r="V56" s="113" t="s">
        <v>60</v>
      </c>
      <c r="W56" s="114">
        <v>0.792</v>
      </c>
      <c r="Z56" s="110" t="s">
        <v>197</v>
      </c>
      <c r="AB56" s="110">
        <v>7</v>
      </c>
    </row>
    <row r="57" spans="1:28" ht="12.75">
      <c r="A57" s="105">
        <v>31</v>
      </c>
      <c r="B57" s="106" t="s">
        <v>162</v>
      </c>
      <c r="C57" s="107" t="s">
        <v>220</v>
      </c>
      <c r="D57" s="108" t="s">
        <v>221</v>
      </c>
      <c r="E57" s="109">
        <v>6</v>
      </c>
      <c r="F57" s="110" t="s">
        <v>219</v>
      </c>
      <c r="I57" s="111">
        <f aca="true" t="shared" si="13" ref="I57:I59">ROUND(E57*G57,2)</f>
        <v>0</v>
      </c>
      <c r="J57" s="111">
        <f t="shared" si="11"/>
        <v>0</v>
      </c>
      <c r="K57" s="112">
        <v>0.0242</v>
      </c>
      <c r="L57" s="112">
        <f t="shared" si="12"/>
        <v>0.1452</v>
      </c>
      <c r="O57" s="110">
        <v>20</v>
      </c>
      <c r="P57" s="110" t="s">
        <v>139</v>
      </c>
      <c r="V57" s="113" t="s">
        <v>48</v>
      </c>
      <c r="Z57" s="110" t="s">
        <v>222</v>
      </c>
      <c r="AA57" s="110" t="s">
        <v>139</v>
      </c>
      <c r="AB57" s="110">
        <v>8</v>
      </c>
    </row>
    <row r="58" spans="1:28" ht="12.75">
      <c r="A58" s="105">
        <v>32</v>
      </c>
      <c r="B58" s="106" t="s">
        <v>162</v>
      </c>
      <c r="C58" s="107" t="s">
        <v>223</v>
      </c>
      <c r="D58" s="108" t="s">
        <v>224</v>
      </c>
      <c r="E58" s="109">
        <v>9</v>
      </c>
      <c r="F58" s="110" t="s">
        <v>225</v>
      </c>
      <c r="I58" s="111">
        <f t="shared" si="13"/>
        <v>0</v>
      </c>
      <c r="J58" s="111">
        <f t="shared" si="11"/>
        <v>0</v>
      </c>
      <c r="K58" s="112">
        <v>0.0608</v>
      </c>
      <c r="L58" s="112">
        <f t="shared" si="12"/>
        <v>0.5472</v>
      </c>
      <c r="O58" s="110">
        <v>20</v>
      </c>
      <c r="P58" s="110" t="s">
        <v>139</v>
      </c>
      <c r="V58" s="113" t="s">
        <v>48</v>
      </c>
      <c r="Z58" s="110" t="s">
        <v>222</v>
      </c>
      <c r="AA58" s="110" t="s">
        <v>139</v>
      </c>
      <c r="AB58" s="110">
        <v>2</v>
      </c>
    </row>
    <row r="59" spans="1:28" ht="12.75">
      <c r="A59" s="105">
        <v>33</v>
      </c>
      <c r="B59" s="106" t="s">
        <v>162</v>
      </c>
      <c r="C59" s="107" t="s">
        <v>226</v>
      </c>
      <c r="D59" s="108" t="s">
        <v>227</v>
      </c>
      <c r="E59" s="109">
        <v>3</v>
      </c>
      <c r="F59" s="110" t="s">
        <v>225</v>
      </c>
      <c r="I59" s="111">
        <f t="shared" si="13"/>
        <v>0</v>
      </c>
      <c r="J59" s="111">
        <f t="shared" si="11"/>
        <v>0</v>
      </c>
      <c r="K59" s="112">
        <v>0.05979</v>
      </c>
      <c r="L59" s="112">
        <f t="shared" si="12"/>
        <v>0.17937</v>
      </c>
      <c r="O59" s="110">
        <v>20</v>
      </c>
      <c r="P59" s="110" t="s">
        <v>139</v>
      </c>
      <c r="V59" s="113" t="s">
        <v>48</v>
      </c>
      <c r="Z59" s="110" t="s">
        <v>222</v>
      </c>
      <c r="AA59" s="110" t="s">
        <v>139</v>
      </c>
      <c r="AB59" s="110">
        <v>8</v>
      </c>
    </row>
    <row r="60" spans="1:28" ht="20.25">
      <c r="A60" s="105">
        <v>34</v>
      </c>
      <c r="B60" s="106" t="s">
        <v>194</v>
      </c>
      <c r="C60" s="107" t="s">
        <v>228</v>
      </c>
      <c r="D60" s="108" t="s">
        <v>229</v>
      </c>
      <c r="E60" s="109">
        <v>45</v>
      </c>
      <c r="F60" s="110" t="s">
        <v>219</v>
      </c>
      <c r="H60" s="111">
        <f aca="true" t="shared" si="14" ref="H60:H63">ROUND(E60*G60,2)</f>
        <v>0</v>
      </c>
      <c r="J60" s="111">
        <f t="shared" si="11"/>
        <v>0</v>
      </c>
      <c r="K60" s="112">
        <v>0.00015</v>
      </c>
      <c r="L60" s="112">
        <f t="shared" si="12"/>
        <v>0.006749999999999999</v>
      </c>
      <c r="O60" s="110">
        <v>20</v>
      </c>
      <c r="P60" s="110" t="s">
        <v>139</v>
      </c>
      <c r="V60" s="113" t="s">
        <v>60</v>
      </c>
      <c r="W60" s="114">
        <v>13.32</v>
      </c>
      <c r="Z60" s="110" t="s">
        <v>197</v>
      </c>
      <c r="AB60" s="110">
        <v>1</v>
      </c>
    </row>
    <row r="61" spans="1:28" ht="20.25">
      <c r="A61" s="105">
        <v>35</v>
      </c>
      <c r="B61" s="106" t="s">
        <v>194</v>
      </c>
      <c r="C61" s="107" t="s">
        <v>230</v>
      </c>
      <c r="D61" s="108" t="s">
        <v>231</v>
      </c>
      <c r="E61" s="109">
        <v>45</v>
      </c>
      <c r="F61" s="110" t="s">
        <v>219</v>
      </c>
      <c r="H61" s="111">
        <f t="shared" si="14"/>
        <v>0</v>
      </c>
      <c r="J61" s="111">
        <f t="shared" si="11"/>
        <v>0</v>
      </c>
      <c r="O61" s="110">
        <v>20</v>
      </c>
      <c r="P61" s="110" t="s">
        <v>139</v>
      </c>
      <c r="V61" s="113" t="s">
        <v>60</v>
      </c>
      <c r="W61" s="114">
        <v>2.97</v>
      </c>
      <c r="Z61" s="110" t="s">
        <v>197</v>
      </c>
      <c r="AB61" s="110">
        <v>1</v>
      </c>
    </row>
    <row r="62" spans="1:28" ht="20.25">
      <c r="A62" s="105">
        <v>36</v>
      </c>
      <c r="B62" s="106" t="s">
        <v>194</v>
      </c>
      <c r="C62" s="107" t="s">
        <v>232</v>
      </c>
      <c r="D62" s="108" t="s">
        <v>233</v>
      </c>
      <c r="E62" s="109">
        <v>1</v>
      </c>
      <c r="F62" s="110" t="s">
        <v>234</v>
      </c>
      <c r="H62" s="111">
        <f t="shared" si="14"/>
        <v>0</v>
      </c>
      <c r="J62" s="111">
        <f t="shared" si="11"/>
        <v>0</v>
      </c>
      <c r="K62" s="112">
        <v>0.0275</v>
      </c>
      <c r="L62" s="112">
        <f aca="true" t="shared" si="15" ref="L62:L64">E62*K62</f>
        <v>0.0275</v>
      </c>
      <c r="O62" s="110">
        <v>20</v>
      </c>
      <c r="P62" s="110" t="s">
        <v>139</v>
      </c>
      <c r="V62" s="113" t="s">
        <v>60</v>
      </c>
      <c r="W62" s="114">
        <v>1.931</v>
      </c>
      <c r="Z62" s="110" t="s">
        <v>171</v>
      </c>
      <c r="AB62" s="110">
        <v>7</v>
      </c>
    </row>
    <row r="63" spans="1:28" ht="20.25">
      <c r="A63" s="105">
        <v>37</v>
      </c>
      <c r="B63" s="106" t="s">
        <v>194</v>
      </c>
      <c r="C63" s="107" t="s">
        <v>235</v>
      </c>
      <c r="D63" s="108" t="s">
        <v>236</v>
      </c>
      <c r="E63" s="109">
        <v>3</v>
      </c>
      <c r="F63" s="110" t="s">
        <v>225</v>
      </c>
      <c r="H63" s="111">
        <f t="shared" si="14"/>
        <v>0</v>
      </c>
      <c r="J63" s="111">
        <f t="shared" si="11"/>
        <v>0</v>
      </c>
      <c r="K63" s="112">
        <v>0.3409</v>
      </c>
      <c r="L63" s="112">
        <f t="shared" si="15"/>
        <v>1.0227</v>
      </c>
      <c r="O63" s="110">
        <v>20</v>
      </c>
      <c r="P63" s="110" t="s">
        <v>139</v>
      </c>
      <c r="V63" s="113" t="s">
        <v>60</v>
      </c>
      <c r="W63" s="114">
        <v>11.064</v>
      </c>
      <c r="Z63" s="110" t="s">
        <v>197</v>
      </c>
      <c r="AB63" s="110">
        <v>7</v>
      </c>
    </row>
    <row r="64" spans="1:28" ht="20.25">
      <c r="A64" s="105">
        <v>38</v>
      </c>
      <c r="B64" s="106" t="s">
        <v>162</v>
      </c>
      <c r="C64" s="107" t="s">
        <v>237</v>
      </c>
      <c r="D64" s="108" t="s">
        <v>238</v>
      </c>
      <c r="E64" s="109">
        <v>3</v>
      </c>
      <c r="F64" s="110" t="s">
        <v>225</v>
      </c>
      <c r="I64" s="111">
        <f>ROUND(E64*G64,2)</f>
        <v>0</v>
      </c>
      <c r="J64" s="111">
        <f t="shared" si="11"/>
        <v>0</v>
      </c>
      <c r="K64" s="112">
        <v>2.243</v>
      </c>
      <c r="L64" s="112">
        <f t="shared" si="15"/>
        <v>6.728999999999999</v>
      </c>
      <c r="O64" s="110">
        <v>20</v>
      </c>
      <c r="P64" s="110" t="s">
        <v>139</v>
      </c>
      <c r="V64" s="113" t="s">
        <v>48</v>
      </c>
      <c r="Z64" s="110" t="s">
        <v>215</v>
      </c>
      <c r="AA64" s="110" t="s">
        <v>139</v>
      </c>
      <c r="AB64" s="110">
        <v>8</v>
      </c>
    </row>
    <row r="65" spans="4:23" ht="12.75">
      <c r="D65" s="131" t="s">
        <v>239</v>
      </c>
      <c r="E65" s="132">
        <f>J65</f>
        <v>0</v>
      </c>
      <c r="H65" s="132">
        <f>SUM(H55:H64)</f>
        <v>0</v>
      </c>
      <c r="I65" s="132">
        <f>SUM(I55:I64)</f>
        <v>0</v>
      </c>
      <c r="J65" s="132">
        <f>SUM(J55:J64)</f>
        <v>0</v>
      </c>
      <c r="L65" s="133">
        <f>SUM(L55:L64)</f>
        <v>8.65832</v>
      </c>
      <c r="N65" s="134">
        <f>SUM(N55:N64)</f>
        <v>0</v>
      </c>
      <c r="W65" s="114">
        <f>SUM(W55:W64)</f>
        <v>30.077</v>
      </c>
    </row>
    <row r="67" ht="12.75">
      <c r="B67" s="107" t="s">
        <v>94</v>
      </c>
    </row>
    <row r="68" spans="1:28" ht="20.25">
      <c r="A68" s="105">
        <v>39</v>
      </c>
      <c r="B68" s="106" t="s">
        <v>135</v>
      </c>
      <c r="C68" s="107" t="s">
        <v>240</v>
      </c>
      <c r="D68" s="108" t="s">
        <v>241</v>
      </c>
      <c r="E68" s="109">
        <v>11</v>
      </c>
      <c r="F68" s="110" t="s">
        <v>225</v>
      </c>
      <c r="H68" s="111">
        <f>ROUND(E68*G68,2)</f>
        <v>0</v>
      </c>
      <c r="J68" s="111">
        <f aca="true" t="shared" si="16" ref="J68:J93">ROUND(E68*G68,2)</f>
        <v>0</v>
      </c>
      <c r="K68" s="112">
        <v>0.2457</v>
      </c>
      <c r="L68" s="112">
        <f aca="true" t="shared" si="17" ref="L68:L79">E68*K68</f>
        <v>2.7027</v>
      </c>
      <c r="O68" s="110">
        <v>20</v>
      </c>
      <c r="P68" s="110" t="s">
        <v>139</v>
      </c>
      <c r="V68" s="113" t="s">
        <v>60</v>
      </c>
      <c r="W68" s="114">
        <v>8.668</v>
      </c>
      <c r="Z68" s="110" t="s">
        <v>206</v>
      </c>
      <c r="AB68" s="110">
        <v>7</v>
      </c>
    </row>
    <row r="69" spans="1:28" ht="12.75">
      <c r="A69" s="105">
        <v>40</v>
      </c>
      <c r="B69" s="106" t="s">
        <v>162</v>
      </c>
      <c r="C69" s="107" t="s">
        <v>242</v>
      </c>
      <c r="D69" s="108" t="s">
        <v>243</v>
      </c>
      <c r="E69" s="109">
        <v>3</v>
      </c>
      <c r="F69" s="110" t="s">
        <v>225</v>
      </c>
      <c r="I69" s="111">
        <f aca="true" t="shared" si="18" ref="I69:I73">ROUND(E69*G69,2)</f>
        <v>0</v>
      </c>
      <c r="J69" s="111">
        <f t="shared" si="16"/>
        <v>0</v>
      </c>
      <c r="K69" s="112">
        <v>0.005</v>
      </c>
      <c r="L69" s="112">
        <f t="shared" si="17"/>
        <v>0.015</v>
      </c>
      <c r="O69" s="110">
        <v>20</v>
      </c>
      <c r="P69" s="110" t="s">
        <v>139</v>
      </c>
      <c r="V69" s="113" t="s">
        <v>48</v>
      </c>
      <c r="Z69" s="110" t="s">
        <v>244</v>
      </c>
      <c r="AA69" s="110" t="s">
        <v>139</v>
      </c>
      <c r="AB69" s="110">
        <v>8</v>
      </c>
    </row>
    <row r="70" spans="1:28" ht="12.75">
      <c r="A70" s="105">
        <v>41</v>
      </c>
      <c r="B70" s="106" t="s">
        <v>162</v>
      </c>
      <c r="C70" s="107" t="s">
        <v>245</v>
      </c>
      <c r="D70" s="108" t="s">
        <v>246</v>
      </c>
      <c r="E70" s="109">
        <v>2</v>
      </c>
      <c r="F70" s="110" t="s">
        <v>225</v>
      </c>
      <c r="I70" s="111">
        <f t="shared" si="18"/>
        <v>0</v>
      </c>
      <c r="J70" s="111">
        <f t="shared" si="16"/>
        <v>0</v>
      </c>
      <c r="K70" s="112">
        <v>0.005</v>
      </c>
      <c r="L70" s="112">
        <f t="shared" si="17"/>
        <v>0.01</v>
      </c>
      <c r="O70" s="110">
        <v>20</v>
      </c>
      <c r="P70" s="110" t="s">
        <v>139</v>
      </c>
      <c r="V70" s="113" t="s">
        <v>48</v>
      </c>
      <c r="Z70" s="110" t="s">
        <v>244</v>
      </c>
      <c r="AA70" s="110" t="s">
        <v>139</v>
      </c>
      <c r="AB70" s="110">
        <v>8</v>
      </c>
    </row>
    <row r="71" spans="1:28" ht="12.75">
      <c r="A71" s="105">
        <v>42</v>
      </c>
      <c r="B71" s="106" t="s">
        <v>162</v>
      </c>
      <c r="C71" s="107" t="s">
        <v>247</v>
      </c>
      <c r="D71" s="108" t="s">
        <v>248</v>
      </c>
      <c r="E71" s="109">
        <v>24</v>
      </c>
      <c r="F71" s="110" t="s">
        <v>225</v>
      </c>
      <c r="I71" s="111">
        <f t="shared" si="18"/>
        <v>0</v>
      </c>
      <c r="J71" s="111">
        <f t="shared" si="16"/>
        <v>0</v>
      </c>
      <c r="K71" s="112">
        <v>0.003</v>
      </c>
      <c r="L71" s="112">
        <f t="shared" si="17"/>
        <v>0.07200000000000001</v>
      </c>
      <c r="O71" s="110">
        <v>20</v>
      </c>
      <c r="P71" s="110" t="s">
        <v>139</v>
      </c>
      <c r="V71" s="113" t="s">
        <v>48</v>
      </c>
      <c r="Z71" s="110" t="s">
        <v>244</v>
      </c>
      <c r="AA71" s="110" t="s">
        <v>139</v>
      </c>
      <c r="AB71" s="110">
        <v>8</v>
      </c>
    </row>
    <row r="72" spans="1:28" ht="12.75">
      <c r="A72" s="105">
        <v>43</v>
      </c>
      <c r="B72" s="106" t="s">
        <v>162</v>
      </c>
      <c r="C72" s="107" t="s">
        <v>249</v>
      </c>
      <c r="D72" s="108" t="s">
        <v>250</v>
      </c>
      <c r="E72" s="109">
        <v>4</v>
      </c>
      <c r="F72" s="110" t="s">
        <v>225</v>
      </c>
      <c r="I72" s="111">
        <f t="shared" si="18"/>
        <v>0</v>
      </c>
      <c r="J72" s="111">
        <f t="shared" si="16"/>
        <v>0</v>
      </c>
      <c r="K72" s="112">
        <v>0.0045</v>
      </c>
      <c r="L72" s="112">
        <f t="shared" si="17"/>
        <v>0.018</v>
      </c>
      <c r="O72" s="110">
        <v>20</v>
      </c>
      <c r="P72" s="110" t="s">
        <v>139</v>
      </c>
      <c r="V72" s="113" t="s">
        <v>48</v>
      </c>
      <c r="Z72" s="110" t="s">
        <v>244</v>
      </c>
      <c r="AA72" s="110" t="s">
        <v>139</v>
      </c>
      <c r="AB72" s="110">
        <v>8</v>
      </c>
    </row>
    <row r="73" spans="1:28" ht="12.75">
      <c r="A73" s="105">
        <v>44</v>
      </c>
      <c r="B73" s="106" t="s">
        <v>162</v>
      </c>
      <c r="C73" s="107" t="s">
        <v>251</v>
      </c>
      <c r="D73" s="108" t="s">
        <v>252</v>
      </c>
      <c r="E73" s="109">
        <v>2</v>
      </c>
      <c r="F73" s="110" t="s">
        <v>225</v>
      </c>
      <c r="I73" s="111">
        <f t="shared" si="18"/>
        <v>0</v>
      </c>
      <c r="J73" s="111">
        <f t="shared" si="16"/>
        <v>0</v>
      </c>
      <c r="K73" s="112">
        <v>0.0045</v>
      </c>
      <c r="L73" s="112">
        <f t="shared" si="17"/>
        <v>0.009</v>
      </c>
      <c r="O73" s="110">
        <v>20</v>
      </c>
      <c r="P73" s="110" t="s">
        <v>139</v>
      </c>
      <c r="V73" s="113" t="s">
        <v>48</v>
      </c>
      <c r="Z73" s="110" t="s">
        <v>244</v>
      </c>
      <c r="AA73" s="110" t="s">
        <v>139</v>
      </c>
      <c r="AB73" s="110">
        <v>8</v>
      </c>
    </row>
    <row r="74" spans="1:28" ht="20.25">
      <c r="A74" s="105">
        <v>45</v>
      </c>
      <c r="B74" s="106" t="s">
        <v>135</v>
      </c>
      <c r="C74" s="107" t="s">
        <v>253</v>
      </c>
      <c r="D74" s="108" t="s">
        <v>254</v>
      </c>
      <c r="E74" s="109">
        <v>11</v>
      </c>
      <c r="F74" s="110" t="s">
        <v>225</v>
      </c>
      <c r="H74" s="111">
        <f>ROUND(E74*G74,2)</f>
        <v>0</v>
      </c>
      <c r="J74" s="111">
        <f t="shared" si="16"/>
        <v>0</v>
      </c>
      <c r="K74" s="112">
        <v>0.11241</v>
      </c>
      <c r="L74" s="112">
        <f t="shared" si="17"/>
        <v>1.23651</v>
      </c>
      <c r="O74" s="110">
        <v>20</v>
      </c>
      <c r="P74" s="110" t="s">
        <v>139</v>
      </c>
      <c r="V74" s="113" t="s">
        <v>60</v>
      </c>
      <c r="W74" s="114">
        <v>5.863</v>
      </c>
      <c r="Z74" s="110" t="s">
        <v>206</v>
      </c>
      <c r="AB74" s="110">
        <v>1</v>
      </c>
    </row>
    <row r="75" spans="1:28" ht="20.25">
      <c r="A75" s="105">
        <v>46</v>
      </c>
      <c r="B75" s="106" t="s">
        <v>162</v>
      </c>
      <c r="C75" s="107" t="s">
        <v>255</v>
      </c>
      <c r="D75" s="108" t="s">
        <v>256</v>
      </c>
      <c r="E75" s="109">
        <v>11</v>
      </c>
      <c r="F75" s="110" t="s">
        <v>225</v>
      </c>
      <c r="I75" s="111">
        <f>ROUND(E75*G75,2)</f>
        <v>0</v>
      </c>
      <c r="J75" s="111">
        <f t="shared" si="16"/>
        <v>0</v>
      </c>
      <c r="K75" s="112">
        <v>0.003</v>
      </c>
      <c r="L75" s="112">
        <f t="shared" si="17"/>
        <v>0.033</v>
      </c>
      <c r="O75" s="110">
        <v>20</v>
      </c>
      <c r="P75" s="110" t="s">
        <v>139</v>
      </c>
      <c r="V75" s="113" t="s">
        <v>48</v>
      </c>
      <c r="Z75" s="110" t="s">
        <v>244</v>
      </c>
      <c r="AA75" s="110" t="s">
        <v>139</v>
      </c>
      <c r="AB75" s="110">
        <v>8</v>
      </c>
    </row>
    <row r="76" spans="1:28" ht="20.25">
      <c r="A76" s="105">
        <v>47</v>
      </c>
      <c r="B76" s="106" t="s">
        <v>135</v>
      </c>
      <c r="C76" s="107" t="s">
        <v>257</v>
      </c>
      <c r="D76" s="108" t="s">
        <v>258</v>
      </c>
      <c r="E76" s="109">
        <v>300</v>
      </c>
      <c r="F76" s="110" t="s">
        <v>219</v>
      </c>
      <c r="H76" s="111">
        <f aca="true" t="shared" si="19" ref="H76:H84">ROUND(E76*G76,2)</f>
        <v>0</v>
      </c>
      <c r="J76" s="111">
        <f t="shared" si="16"/>
        <v>0</v>
      </c>
      <c r="K76" s="112">
        <v>9E-05</v>
      </c>
      <c r="L76" s="112">
        <f t="shared" si="17"/>
        <v>0.027000000000000003</v>
      </c>
      <c r="O76" s="110">
        <v>20</v>
      </c>
      <c r="P76" s="110" t="s">
        <v>139</v>
      </c>
      <c r="V76" s="113" t="s">
        <v>60</v>
      </c>
      <c r="W76" s="114">
        <v>6.6</v>
      </c>
      <c r="Z76" s="110" t="s">
        <v>259</v>
      </c>
      <c r="AB76" s="110">
        <v>7</v>
      </c>
    </row>
    <row r="77" spans="1:28" ht="12.75">
      <c r="A77" s="105">
        <v>48</v>
      </c>
      <c r="B77" s="106" t="s">
        <v>135</v>
      </c>
      <c r="C77" s="107" t="s">
        <v>260</v>
      </c>
      <c r="D77" s="108" t="s">
        <v>261</v>
      </c>
      <c r="E77" s="109">
        <v>2</v>
      </c>
      <c r="F77" s="110" t="s">
        <v>225</v>
      </c>
      <c r="H77" s="111">
        <f t="shared" si="19"/>
        <v>0</v>
      </c>
      <c r="J77" s="111">
        <f t="shared" si="16"/>
        <v>0</v>
      </c>
      <c r="K77" s="112">
        <v>9E-05</v>
      </c>
      <c r="L77" s="112">
        <f t="shared" si="17"/>
        <v>0.00018</v>
      </c>
      <c r="O77" s="110">
        <v>20</v>
      </c>
      <c r="P77" s="110" t="s">
        <v>139</v>
      </c>
      <c r="V77" s="113" t="s">
        <v>60</v>
      </c>
      <c r="W77" s="114">
        <v>0.044</v>
      </c>
      <c r="Z77" s="110" t="s">
        <v>259</v>
      </c>
      <c r="AB77" s="110">
        <v>7</v>
      </c>
    </row>
    <row r="78" spans="1:28" ht="20.25">
      <c r="A78" s="105">
        <v>49</v>
      </c>
      <c r="B78" s="106" t="s">
        <v>135</v>
      </c>
      <c r="C78" s="107" t="s">
        <v>262</v>
      </c>
      <c r="D78" s="108" t="s">
        <v>263</v>
      </c>
      <c r="E78" s="109">
        <v>1</v>
      </c>
      <c r="F78" s="110" t="s">
        <v>264</v>
      </c>
      <c r="H78" s="111">
        <f t="shared" si="19"/>
        <v>0</v>
      </c>
      <c r="J78" s="111">
        <f t="shared" si="16"/>
        <v>0</v>
      </c>
      <c r="K78" s="112">
        <v>0.00018</v>
      </c>
      <c r="L78" s="112">
        <f t="shared" si="17"/>
        <v>0.00018</v>
      </c>
      <c r="O78" s="110">
        <v>20</v>
      </c>
      <c r="P78" s="110" t="s">
        <v>139</v>
      </c>
      <c r="V78" s="113" t="s">
        <v>60</v>
      </c>
      <c r="W78" s="114">
        <v>0.043</v>
      </c>
      <c r="Z78" s="110" t="s">
        <v>259</v>
      </c>
      <c r="AB78" s="110">
        <v>7</v>
      </c>
    </row>
    <row r="79" spans="1:28" ht="12.75">
      <c r="A79" s="105">
        <v>50</v>
      </c>
      <c r="B79" s="106" t="s">
        <v>135</v>
      </c>
      <c r="C79" s="107" t="s">
        <v>265</v>
      </c>
      <c r="D79" s="108" t="s">
        <v>266</v>
      </c>
      <c r="E79" s="109">
        <v>31.5</v>
      </c>
      <c r="F79" s="110" t="s">
        <v>138</v>
      </c>
      <c r="H79" s="111">
        <f t="shared" si="19"/>
        <v>0</v>
      </c>
      <c r="J79" s="111">
        <f t="shared" si="16"/>
        <v>0</v>
      </c>
      <c r="K79" s="112">
        <v>0.00066</v>
      </c>
      <c r="L79" s="112">
        <f t="shared" si="17"/>
        <v>0.02079</v>
      </c>
      <c r="O79" s="110">
        <v>20</v>
      </c>
      <c r="P79" s="110" t="s">
        <v>139</v>
      </c>
      <c r="V79" s="113" t="s">
        <v>60</v>
      </c>
      <c r="W79" s="114">
        <v>14.144</v>
      </c>
      <c r="Z79" s="110" t="s">
        <v>259</v>
      </c>
      <c r="AB79" s="110">
        <v>7</v>
      </c>
    </row>
    <row r="80" spans="1:28" ht="20.25">
      <c r="A80" s="105">
        <v>51</v>
      </c>
      <c r="B80" s="106" t="s">
        <v>135</v>
      </c>
      <c r="C80" s="107" t="s">
        <v>267</v>
      </c>
      <c r="D80" s="108" t="s">
        <v>268</v>
      </c>
      <c r="E80" s="109">
        <v>750</v>
      </c>
      <c r="F80" s="110" t="s">
        <v>219</v>
      </c>
      <c r="H80" s="111">
        <f t="shared" si="19"/>
        <v>0</v>
      </c>
      <c r="J80" s="111">
        <f t="shared" si="16"/>
        <v>0</v>
      </c>
      <c r="O80" s="110">
        <v>20</v>
      </c>
      <c r="P80" s="110" t="s">
        <v>139</v>
      </c>
      <c r="V80" s="113" t="s">
        <v>60</v>
      </c>
      <c r="W80" s="114">
        <v>9</v>
      </c>
      <c r="Z80" s="110" t="s">
        <v>259</v>
      </c>
      <c r="AB80" s="110">
        <v>7</v>
      </c>
    </row>
    <row r="81" spans="1:28" ht="20.25">
      <c r="A81" s="105">
        <v>52</v>
      </c>
      <c r="B81" s="106" t="s">
        <v>135</v>
      </c>
      <c r="C81" s="107" t="s">
        <v>269</v>
      </c>
      <c r="D81" s="108" t="s">
        <v>270</v>
      </c>
      <c r="E81" s="109">
        <v>31.5</v>
      </c>
      <c r="F81" s="110" t="s">
        <v>138</v>
      </c>
      <c r="H81" s="111">
        <f t="shared" si="19"/>
        <v>0</v>
      </c>
      <c r="J81" s="111">
        <f t="shared" si="16"/>
        <v>0</v>
      </c>
      <c r="O81" s="110">
        <v>20</v>
      </c>
      <c r="P81" s="110" t="s">
        <v>139</v>
      </c>
      <c r="V81" s="113" t="s">
        <v>60</v>
      </c>
      <c r="W81" s="114">
        <v>3.938</v>
      </c>
      <c r="Z81" s="110" t="s">
        <v>259</v>
      </c>
      <c r="AB81" s="110">
        <v>7</v>
      </c>
    </row>
    <row r="82" spans="1:28" ht="12.75">
      <c r="A82" s="105">
        <v>53</v>
      </c>
      <c r="B82" s="106" t="s">
        <v>135</v>
      </c>
      <c r="C82" s="107" t="s">
        <v>271</v>
      </c>
      <c r="D82" s="108" t="s">
        <v>272</v>
      </c>
      <c r="E82" s="109">
        <v>1</v>
      </c>
      <c r="F82" s="110" t="s">
        <v>234</v>
      </c>
      <c r="H82" s="111">
        <f t="shared" si="19"/>
        <v>0</v>
      </c>
      <c r="J82" s="111">
        <f t="shared" si="16"/>
        <v>0</v>
      </c>
      <c r="O82" s="110">
        <v>20</v>
      </c>
      <c r="P82" s="110" t="s">
        <v>139</v>
      </c>
      <c r="V82" s="113" t="s">
        <v>60</v>
      </c>
      <c r="W82" s="114">
        <v>0.156</v>
      </c>
      <c r="Z82" s="110" t="s">
        <v>171</v>
      </c>
      <c r="AB82" s="110">
        <v>7</v>
      </c>
    </row>
    <row r="83" spans="1:28" ht="20.25">
      <c r="A83" s="105">
        <v>54</v>
      </c>
      <c r="B83" s="106" t="s">
        <v>135</v>
      </c>
      <c r="C83" s="107" t="s">
        <v>273</v>
      </c>
      <c r="D83" s="108" t="s">
        <v>274</v>
      </c>
      <c r="E83" s="109">
        <v>2</v>
      </c>
      <c r="F83" s="110" t="s">
        <v>225</v>
      </c>
      <c r="H83" s="111">
        <f t="shared" si="19"/>
        <v>0</v>
      </c>
      <c r="J83" s="111">
        <f t="shared" si="16"/>
        <v>0</v>
      </c>
      <c r="O83" s="110">
        <v>20</v>
      </c>
      <c r="P83" s="110" t="s">
        <v>139</v>
      </c>
      <c r="V83" s="113" t="s">
        <v>60</v>
      </c>
      <c r="W83" s="114">
        <v>0.084</v>
      </c>
      <c r="Z83" s="110" t="s">
        <v>171</v>
      </c>
      <c r="AB83" s="110">
        <v>7</v>
      </c>
    </row>
    <row r="84" spans="1:28" ht="20.25">
      <c r="A84" s="105">
        <v>55</v>
      </c>
      <c r="B84" s="106" t="s">
        <v>135</v>
      </c>
      <c r="C84" s="107" t="s">
        <v>275</v>
      </c>
      <c r="D84" s="108" t="s">
        <v>276</v>
      </c>
      <c r="E84" s="109">
        <v>60</v>
      </c>
      <c r="F84" s="110" t="s">
        <v>219</v>
      </c>
      <c r="H84" s="111">
        <f t="shared" si="19"/>
        <v>0</v>
      </c>
      <c r="J84" s="111">
        <f t="shared" si="16"/>
        <v>0</v>
      </c>
      <c r="K84" s="112">
        <v>0.15555</v>
      </c>
      <c r="L84" s="112">
        <f aca="true" t="shared" si="20" ref="L84:L89">E84*K84</f>
        <v>9.333</v>
      </c>
      <c r="O84" s="110">
        <v>20</v>
      </c>
      <c r="P84" s="110" t="s">
        <v>139</v>
      </c>
      <c r="V84" s="113" t="s">
        <v>60</v>
      </c>
      <c r="W84" s="114">
        <v>31.2</v>
      </c>
      <c r="Z84" s="110" t="s">
        <v>206</v>
      </c>
      <c r="AB84" s="110">
        <v>7</v>
      </c>
    </row>
    <row r="85" spans="1:28" ht="12.75">
      <c r="A85" s="105">
        <v>56</v>
      </c>
      <c r="B85" s="106" t="s">
        <v>162</v>
      </c>
      <c r="C85" s="107" t="s">
        <v>277</v>
      </c>
      <c r="D85" s="108" t="s">
        <v>278</v>
      </c>
      <c r="E85" s="109">
        <v>61.2</v>
      </c>
      <c r="F85" s="110" t="s">
        <v>225</v>
      </c>
      <c r="I85" s="111">
        <f>ROUND(E85*G85,2)</f>
        <v>0</v>
      </c>
      <c r="J85" s="111">
        <f t="shared" si="16"/>
        <v>0</v>
      </c>
      <c r="K85" s="112">
        <v>0.097</v>
      </c>
      <c r="L85" s="112">
        <f t="shared" si="20"/>
        <v>5.936400000000001</v>
      </c>
      <c r="O85" s="110">
        <v>20</v>
      </c>
      <c r="P85" s="110" t="s">
        <v>139</v>
      </c>
      <c r="V85" s="113" t="s">
        <v>48</v>
      </c>
      <c r="Z85" s="110" t="s">
        <v>215</v>
      </c>
      <c r="AA85" s="110" t="s">
        <v>139</v>
      </c>
      <c r="AB85" s="110">
        <v>8</v>
      </c>
    </row>
    <row r="86" spans="1:28" ht="20.25">
      <c r="A86" s="105">
        <v>57</v>
      </c>
      <c r="B86" s="106" t="s">
        <v>135</v>
      </c>
      <c r="C86" s="107" t="s">
        <v>279</v>
      </c>
      <c r="D86" s="108" t="s">
        <v>280</v>
      </c>
      <c r="E86" s="109">
        <v>120</v>
      </c>
      <c r="F86" s="110" t="s">
        <v>219</v>
      </c>
      <c r="H86" s="111">
        <f>ROUND(E86*G86,2)</f>
        <v>0</v>
      </c>
      <c r="J86" s="111">
        <f t="shared" si="16"/>
        <v>0</v>
      </c>
      <c r="K86" s="112">
        <v>0.13553</v>
      </c>
      <c r="L86" s="112">
        <f t="shared" si="20"/>
        <v>16.2636</v>
      </c>
      <c r="O86" s="110">
        <v>20</v>
      </c>
      <c r="P86" s="110" t="s">
        <v>139</v>
      </c>
      <c r="V86" s="113" t="s">
        <v>60</v>
      </c>
      <c r="W86" s="114">
        <v>25.92</v>
      </c>
      <c r="Z86" s="110" t="s">
        <v>206</v>
      </c>
      <c r="AB86" s="110">
        <v>7</v>
      </c>
    </row>
    <row r="87" spans="1:28" ht="12.75">
      <c r="A87" s="105">
        <v>58</v>
      </c>
      <c r="B87" s="106" t="s">
        <v>162</v>
      </c>
      <c r="C87" s="107" t="s">
        <v>281</v>
      </c>
      <c r="D87" s="108" t="s">
        <v>282</v>
      </c>
      <c r="E87" s="109">
        <v>122.4</v>
      </c>
      <c r="F87" s="110" t="s">
        <v>225</v>
      </c>
      <c r="I87" s="111">
        <f>ROUND(E87*G87,2)</f>
        <v>0</v>
      </c>
      <c r="J87" s="111">
        <f t="shared" si="16"/>
        <v>0</v>
      </c>
      <c r="K87" s="112">
        <v>0.027</v>
      </c>
      <c r="L87" s="112">
        <f t="shared" si="20"/>
        <v>3.3048</v>
      </c>
      <c r="O87" s="110">
        <v>20</v>
      </c>
      <c r="P87" s="110" t="s">
        <v>139</v>
      </c>
      <c r="V87" s="113" t="s">
        <v>48</v>
      </c>
      <c r="Z87" s="110" t="s">
        <v>215</v>
      </c>
      <c r="AA87" s="110" t="s">
        <v>139</v>
      </c>
      <c r="AB87" s="110">
        <v>8</v>
      </c>
    </row>
    <row r="88" spans="1:28" ht="12.75">
      <c r="A88" s="105">
        <v>59</v>
      </c>
      <c r="B88" s="106" t="s">
        <v>135</v>
      </c>
      <c r="C88" s="107" t="s">
        <v>283</v>
      </c>
      <c r="D88" s="108" t="s">
        <v>284</v>
      </c>
      <c r="E88" s="109">
        <v>15</v>
      </c>
      <c r="F88" s="110" t="s">
        <v>144</v>
      </c>
      <c r="H88" s="111">
        <f aca="true" t="shared" si="21" ref="H88:H93">ROUND(E88*G88,2)</f>
        <v>0</v>
      </c>
      <c r="J88" s="111">
        <f t="shared" si="16"/>
        <v>0</v>
      </c>
      <c r="K88" s="112">
        <v>2.36285</v>
      </c>
      <c r="L88" s="112">
        <f t="shared" si="20"/>
        <v>35.44275</v>
      </c>
      <c r="O88" s="110">
        <v>20</v>
      </c>
      <c r="P88" s="110" t="s">
        <v>139</v>
      </c>
      <c r="V88" s="113" t="s">
        <v>60</v>
      </c>
      <c r="W88" s="114">
        <v>31.147</v>
      </c>
      <c r="Z88" s="110" t="s">
        <v>206</v>
      </c>
      <c r="AB88" s="110">
        <v>7</v>
      </c>
    </row>
    <row r="89" spans="1:28" ht="20.25">
      <c r="A89" s="105">
        <v>60</v>
      </c>
      <c r="B89" s="106" t="s">
        <v>148</v>
      </c>
      <c r="C89" s="107" t="s">
        <v>285</v>
      </c>
      <c r="D89" s="108" t="s">
        <v>286</v>
      </c>
      <c r="E89" s="109">
        <v>180</v>
      </c>
      <c r="F89" s="110" t="s">
        <v>219</v>
      </c>
      <c r="H89" s="111">
        <f t="shared" si="21"/>
        <v>0</v>
      </c>
      <c r="J89" s="111">
        <f t="shared" si="16"/>
        <v>0</v>
      </c>
      <c r="K89" s="112">
        <v>6E-05</v>
      </c>
      <c r="L89" s="112">
        <f t="shared" si="20"/>
        <v>0.0108</v>
      </c>
      <c r="O89" s="110">
        <v>20</v>
      </c>
      <c r="P89" s="110" t="s">
        <v>139</v>
      </c>
      <c r="V89" s="113" t="s">
        <v>60</v>
      </c>
      <c r="W89" s="114">
        <v>25.56</v>
      </c>
      <c r="Z89" s="110" t="s">
        <v>206</v>
      </c>
      <c r="AB89" s="110">
        <v>7</v>
      </c>
    </row>
    <row r="90" spans="1:28" ht="12.75">
      <c r="A90" s="105">
        <v>61</v>
      </c>
      <c r="B90" s="106" t="s">
        <v>287</v>
      </c>
      <c r="C90" s="107" t="s">
        <v>288</v>
      </c>
      <c r="D90" s="108" t="s">
        <v>289</v>
      </c>
      <c r="E90" s="109">
        <v>56.4</v>
      </c>
      <c r="F90" s="110" t="s">
        <v>165</v>
      </c>
      <c r="H90" s="111">
        <f t="shared" si="21"/>
        <v>0</v>
      </c>
      <c r="J90" s="111">
        <f t="shared" si="16"/>
        <v>0</v>
      </c>
      <c r="O90" s="110">
        <v>20</v>
      </c>
      <c r="P90" s="110" t="s">
        <v>139</v>
      </c>
      <c r="V90" s="113" t="s">
        <v>60</v>
      </c>
      <c r="W90" s="114">
        <v>46.742</v>
      </c>
      <c r="Z90" s="110" t="s">
        <v>140</v>
      </c>
      <c r="AB90" s="110">
        <v>7</v>
      </c>
    </row>
    <row r="91" spans="1:28" ht="20.25">
      <c r="A91" s="105">
        <v>62</v>
      </c>
      <c r="B91" s="106" t="s">
        <v>287</v>
      </c>
      <c r="C91" s="107" t="s">
        <v>290</v>
      </c>
      <c r="D91" s="108" t="s">
        <v>291</v>
      </c>
      <c r="E91" s="109">
        <v>564</v>
      </c>
      <c r="F91" s="110" t="s">
        <v>165</v>
      </c>
      <c r="H91" s="111">
        <f t="shared" si="21"/>
        <v>0</v>
      </c>
      <c r="J91" s="111">
        <f t="shared" si="16"/>
        <v>0</v>
      </c>
      <c r="O91" s="110">
        <v>20</v>
      </c>
      <c r="P91" s="110" t="s">
        <v>139</v>
      </c>
      <c r="V91" s="113" t="s">
        <v>60</v>
      </c>
      <c r="Z91" s="110" t="s">
        <v>140</v>
      </c>
      <c r="AB91" s="110">
        <v>7</v>
      </c>
    </row>
    <row r="92" spans="1:28" ht="20.25">
      <c r="A92" s="105">
        <v>63</v>
      </c>
      <c r="B92" s="106" t="s">
        <v>148</v>
      </c>
      <c r="C92" s="107" t="s">
        <v>292</v>
      </c>
      <c r="D92" s="108" t="s">
        <v>293</v>
      </c>
      <c r="E92" s="109">
        <v>56.4</v>
      </c>
      <c r="F92" s="110" t="s">
        <v>165</v>
      </c>
      <c r="H92" s="111">
        <f t="shared" si="21"/>
        <v>0</v>
      </c>
      <c r="J92" s="111">
        <f t="shared" si="16"/>
        <v>0</v>
      </c>
      <c r="O92" s="110">
        <v>20</v>
      </c>
      <c r="P92" s="110" t="s">
        <v>139</v>
      </c>
      <c r="V92" s="113" t="s">
        <v>60</v>
      </c>
      <c r="Z92" s="110" t="s">
        <v>140</v>
      </c>
      <c r="AB92" s="110">
        <v>7</v>
      </c>
    </row>
    <row r="93" spans="1:28" ht="12.75">
      <c r="A93" s="105">
        <v>65</v>
      </c>
      <c r="B93" s="106" t="s">
        <v>135</v>
      </c>
      <c r="C93" s="107" t="s">
        <v>294</v>
      </c>
      <c r="D93" s="108" t="s">
        <v>295</v>
      </c>
      <c r="E93" s="109">
        <v>403.532</v>
      </c>
      <c r="F93" s="110" t="s">
        <v>165</v>
      </c>
      <c r="H93" s="111">
        <f t="shared" si="21"/>
        <v>0</v>
      </c>
      <c r="J93" s="111">
        <f t="shared" si="16"/>
        <v>0</v>
      </c>
      <c r="O93" s="110">
        <v>20</v>
      </c>
      <c r="P93" s="110" t="s">
        <v>139</v>
      </c>
      <c r="V93" s="113" t="s">
        <v>60</v>
      </c>
      <c r="W93" s="114">
        <v>247.675</v>
      </c>
      <c r="Z93" s="110" t="s">
        <v>206</v>
      </c>
      <c r="AB93" s="110">
        <v>7</v>
      </c>
    </row>
    <row r="94" spans="4:23" ht="12.75">
      <c r="D94" s="131" t="s">
        <v>296</v>
      </c>
      <c r="E94" s="132">
        <f>J94</f>
        <v>0</v>
      </c>
      <c r="H94" s="132">
        <f>SUM(H67:H93)</f>
        <v>0</v>
      </c>
      <c r="I94" s="132">
        <f>SUM(I67:I93)</f>
        <v>0</v>
      </c>
      <c r="J94" s="132">
        <f>SUM(J67:J93)</f>
        <v>0</v>
      </c>
      <c r="L94" s="133">
        <f>SUM(L67:L93)</f>
        <v>74.43571</v>
      </c>
      <c r="N94" s="134">
        <f>SUM(N67:N93)</f>
        <v>0</v>
      </c>
      <c r="W94" s="114">
        <f>SUM(W67:W93)</f>
        <v>456.784</v>
      </c>
    </row>
    <row r="96" spans="4:23" ht="12.75">
      <c r="D96" s="131" t="s">
        <v>95</v>
      </c>
      <c r="E96" s="134">
        <f>J96</f>
        <v>0</v>
      </c>
      <c r="H96" s="132">
        <f>+H27+H34+H39+H43+H53+H65+H94</f>
        <v>0</v>
      </c>
      <c r="I96" s="132">
        <f>+I27+I34+I39+I43+I53+I65+I94</f>
        <v>0</v>
      </c>
      <c r="J96" s="132">
        <f>+J27+J34+J39+J43+J53+J65+J94</f>
        <v>0</v>
      </c>
      <c r="L96" s="133">
        <f>+L27+L34+L39+L43+L53+L65+L94</f>
        <v>631.8638348</v>
      </c>
      <c r="N96" s="134">
        <f>+N27+N34+N39+N43+N53+N65+N94</f>
        <v>56.88</v>
      </c>
      <c r="W96" s="114">
        <f>+W27+W34+W39+W43+W53+W65+W94</f>
        <v>1436.062</v>
      </c>
    </row>
    <row r="98" ht="12.75">
      <c r="B98" s="130" t="s">
        <v>96</v>
      </c>
    </row>
    <row r="99" ht="12.75">
      <c r="B99" s="107" t="s">
        <v>96</v>
      </c>
    </row>
    <row r="102" spans="1:23" ht="12.75">
      <c r="A102" s="105">
        <v>66</v>
      </c>
      <c r="B102" s="106" t="s">
        <v>297</v>
      </c>
      <c r="C102" s="107" t="s">
        <v>298</v>
      </c>
      <c r="D102" s="108" t="s">
        <v>299</v>
      </c>
      <c r="E102" s="109" t="s">
        <v>300</v>
      </c>
      <c r="W102" s="114">
        <v>300</v>
      </c>
    </row>
    <row r="103" spans="1:23" ht="12.75">
      <c r="A103" s="105">
        <v>67</v>
      </c>
      <c r="B103" s="106" t="s">
        <v>297</v>
      </c>
      <c r="C103" s="107" t="s">
        <v>301</v>
      </c>
      <c r="D103" s="108" t="s">
        <v>302</v>
      </c>
      <c r="E103" s="109" t="s">
        <v>300</v>
      </c>
      <c r="W103" s="114">
        <v>450</v>
      </c>
    </row>
    <row r="104" spans="1:28" ht="14.25">
      <c r="A104" s="105">
        <v>68</v>
      </c>
      <c r="B104" s="106" t="s">
        <v>297</v>
      </c>
      <c r="C104" s="107" t="s">
        <v>303</v>
      </c>
      <c r="D104" s="108" t="s">
        <v>304</v>
      </c>
      <c r="F104" s="110" t="s">
        <v>125</v>
      </c>
      <c r="H104" s="111">
        <f>ROUND(E104*G104,2)</f>
        <v>0</v>
      </c>
      <c r="J104" s="111">
        <f>ROUND(E104*G104,2)</f>
        <v>0</v>
      </c>
      <c r="O104" s="110">
        <v>20</v>
      </c>
      <c r="P104" s="110" t="s">
        <v>139</v>
      </c>
      <c r="V104" s="113" t="s">
        <v>305</v>
      </c>
      <c r="W104" s="114">
        <v>579.94</v>
      </c>
      <c r="Z104" s="110" t="s">
        <v>171</v>
      </c>
      <c r="AB104" s="110">
        <v>7</v>
      </c>
    </row>
    <row r="105" spans="4:23" ht="12.75">
      <c r="D105" s="131" t="s">
        <v>97</v>
      </c>
      <c r="E105" s="132">
        <f>J105</f>
        <v>0</v>
      </c>
      <c r="H105" s="132">
        <f>SUM(H98:H104)</f>
        <v>0</v>
      </c>
      <c r="I105" s="132">
        <f>SUM(I98:I104)</f>
        <v>0</v>
      </c>
      <c r="J105" s="132">
        <f>SUM(J98:J104)</f>
        <v>0</v>
      </c>
      <c r="L105" s="133">
        <f>SUM(L98:L104)</f>
        <v>0</v>
      </c>
      <c r="N105" s="134">
        <f>SUM(N98:N104)</f>
        <v>0</v>
      </c>
      <c r="W105" s="114">
        <f>SUM(W98:W104)</f>
        <v>1329.94</v>
      </c>
    </row>
    <row r="107" spans="4:23" ht="12.75">
      <c r="D107" s="131" t="s">
        <v>97</v>
      </c>
      <c r="E107" s="132">
        <f>J107</f>
        <v>0</v>
      </c>
      <c r="H107" s="132">
        <f>+H105</f>
        <v>0</v>
      </c>
      <c r="I107" s="132">
        <f>+I105</f>
        <v>0</v>
      </c>
      <c r="J107" s="132">
        <f>+J105</f>
        <v>0</v>
      </c>
      <c r="L107" s="133">
        <f>+L105</f>
        <v>0</v>
      </c>
      <c r="N107" s="134">
        <f>+N105</f>
        <v>0</v>
      </c>
      <c r="W107" s="114">
        <f>+W105</f>
        <v>1329.94</v>
      </c>
    </row>
    <row r="109" spans="4:14" ht="12.75">
      <c r="D109" s="135" t="s">
        <v>98</v>
      </c>
      <c r="E109" s="132"/>
      <c r="H109" s="132">
        <f>+H96+H107</f>
        <v>0</v>
      </c>
      <c r="I109" s="132">
        <f>+I96+I107</f>
        <v>0</v>
      </c>
      <c r="J109" s="132"/>
      <c r="L109" s="133">
        <f>+L96+L107</f>
        <v>631.8638348</v>
      </c>
      <c r="N109" s="134">
        <f>+N96+N107</f>
        <v>56.88</v>
      </c>
    </row>
  </sheetData>
  <sheetProtection selectLockedCells="1" selectUnlockedCells="1"/>
  <mergeCells count="2">
    <mergeCell ref="K9:L9"/>
    <mergeCell ref="M9:N9"/>
  </mergeCells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Matej Tabaček</cp:lastModifiedBy>
  <cp:lastPrinted>2020-01-22T09:08:35Z</cp:lastPrinted>
  <dcterms:created xsi:type="dcterms:W3CDTF">1999-04-06T07:39:42Z</dcterms:created>
  <dcterms:modified xsi:type="dcterms:W3CDTF">2020-02-03T08:21:08Z</dcterms:modified>
  <cp:category/>
  <cp:version/>
  <cp:contentType/>
  <cp:contentStatus/>
  <cp:revision>2</cp:revision>
</cp:coreProperties>
</file>