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K284" authorId="0">
      <text>
        <r>
          <rPr>
            <sz val="11"/>
            <color rgb="FF000000"/>
            <rFont val="Calibri"/>
            <family val="0"/>
          </rPr>
          <t xml:space="preserve">Zrušiť?</t>
        </r>
      </text>
    </comment>
  </commentList>
</comments>
</file>

<file path=xl/sharedStrings.xml><?xml version="1.0" encoding="utf-8"?>
<sst xmlns="http://schemas.openxmlformats.org/spreadsheetml/2006/main" count="2498" uniqueCount="402">
  <si>
    <t xml:space="preserve">SUMÁR PRÍJMOV</t>
  </si>
  <si>
    <t xml:space="preserve">2018 S</t>
  </si>
  <si>
    <t xml:space="preserve">2019 S</t>
  </si>
  <si>
    <t xml:space="preserve">2020 R</t>
  </si>
  <si>
    <t xml:space="preserve">2020 S</t>
  </si>
  <si>
    <t xml:space="preserve">2021 N</t>
  </si>
  <si>
    <t xml:space="preserve">U1</t>
  </si>
  <si>
    <t xml:space="preserve">U2</t>
  </si>
  <si>
    <t xml:space="preserve">U3</t>
  </si>
  <si>
    <t xml:space="preserve">U4</t>
  </si>
  <si>
    <t xml:space="preserve">2021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</si>
  <si>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</si>
  <si>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</si>
  <si>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</si>
  <si>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</si>
  <si>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</si>
  <si>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</si>
  <si>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</si>
  <si>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</si>
  <si>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2022 N</t>
  </si>
  <si>
    <t xml:space="preserve">2023 N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</si>
  <si>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</si>
  <si>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</si>
  <si>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</si>
  <si>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</si>
  <si>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</si>
  <si>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</si>
  <si>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</si>
  <si>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</si>
  <si>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</si>
  <si>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</si>
  <si>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</si>
  <si>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</si>
  <si>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</si>
  <si>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</si>
  <si>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</si>
  <si>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</si>
  <si>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</si>
  <si>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</si>
  <si>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</si>
  <si>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</si>
  <si>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</si>
  <si>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</si>
  <si>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</si>
  <si>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</si>
  <si>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</si>
  <si>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</si>
  <si>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</si>
  <si>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</si>
  <si>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</si>
  <si>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Iné nedaňové príjmy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</si>
  <si>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</si>
  <si>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</si>
  <si>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</si>
  <si>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</si>
  <si>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</si>
  <si>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</si>
  <si>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V tom:</t>
  </si>
  <si>
    <t xml:space="preserve">Prenájom majetku</t>
  </si>
  <si>
    <t xml:space="preserve">Správne poplatky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</si>
  <si>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</si>
  <si>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</si>
  <si>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</si>
  <si>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</si>
  <si>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</si>
  <si>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</si>
  <si>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</si>
  <si>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Refundácia výdavkov na doplnok územného plánu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</si>
  <si>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</si>
  <si>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</si>
  <si>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</si>
  <si>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</si>
  <si>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</si>
  <si>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</si>
  <si>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</si>
  <si>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</si>
  <si>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</si>
  <si>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</si>
  <si>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</si>
  <si>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</si>
  <si>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</si>
  <si>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</si>
  <si>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</si>
  <si>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</si>
  <si>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</si>
  <si>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Rozvoj športu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</si>
  <si>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</si>
  <si>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</si>
  <si>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</si>
  <si>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</si>
  <si>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</si>
  <si>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</si>
  <si>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</si>
  <si>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</si>
  <si>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</si>
  <si>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</si>
  <si>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</si>
  <si>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</si>
  <si>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</si>
  <si>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Rozšírenie škôlky</t>
  </si>
  <si>
    <t xml:space="preserve">Kompostéry</t>
  </si>
  <si>
    <t xml:space="preserve">Požiarna zbrojnica</t>
  </si>
  <si>
    <t xml:space="preserve">ZŠ vodozádržné opatrenia</t>
  </si>
  <si>
    <t xml:space="preserve">ZŠ strecha/kotolňa</t>
  </si>
  <si>
    <t xml:space="preserve">Vodozádržné obecný úrad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</si>
  <si>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</si>
  <si>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</si>
  <si>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</si>
  <si>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</si>
  <si>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</si>
  <si>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</si>
  <si>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</si>
  <si>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</si>
  <si>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</si>
  <si>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</si>
  <si>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</si>
  <si>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</si>
  <si>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</si>
  <si>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</si>
  <si>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</si>
  <si>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</si>
  <si>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</si>
  <si>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</si>
  <si>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</si>
  <si>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</si>
  <si>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</si>
  <si>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</si>
  <si>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</si>
  <si>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</si>
  <si>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</si>
  <si>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</si>
  <si>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</si>
  <si>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</si>
  <si>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</si>
  <si>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</si>
  <si>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</si>
  <si>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</si>
  <si>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</si>
  <si>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</si>
  <si>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</si>
  <si>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</si>
  <si>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</si>
  <si>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</si>
  <si>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</si>
  <si>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</si>
  <si>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</si>
  <si>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</si>
  <si>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</si>
  <si>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</si>
  <si>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</si>
  <si>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</si>
  <si>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Poistenie automobilov</t>
  </si>
  <si>
    <t xml:space="preserve">Servis automobilov a strojov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</si>
  <si>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</si>
  <si>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</si>
  <si>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</si>
  <si>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</si>
  <si>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</si>
  <si>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</si>
  <si>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</si>
  <si>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</si>
  <si>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</si>
  <si>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</si>
  <si>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</si>
  <si>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</si>
  <si>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</si>
  <si>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</si>
  <si>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</si>
  <si>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</si>
  <si>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Voľby/SODB 2021</t>
  </si>
  <si>
    <t xml:space="preserve">01.6.0</t>
  </si>
  <si>
    <t xml:space="preserve">PROGRAM 2 - ŠKOLSTVO</t>
  </si>
  <si>
    <t xml:space="preserve">Podprogram 2.1 Materská škola</t>
  </si>
  <si>
    <t xml:space="preserve">111/1AC</t>
  </si>
  <si>
    <t xml:space="preserve">Štátna dotácia/ESF</t>
  </si>
  <si>
    <t xml:space="preserve">Zateplenie – externý manažment</t>
  </si>
  <si>
    <t xml:space="preserve">Podprogram 2.2 Základná škola</t>
  </si>
  <si>
    <t xml:space="preserve">09.2.1.1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</si>
  <si>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</si>
  <si>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</si>
  <si>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</si>
  <si>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</si>
  <si>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</si>
  <si>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</si>
  <si>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Dohody externí zamestnanci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</si>
  <si>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</si>
  <si>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</si>
  <si>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</si>
  <si>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</si>
  <si>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</si>
  <si>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</si>
  <si>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</si>
  <si>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</si>
  <si>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</si>
  <si>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</si>
  <si>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</si>
  <si>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</si>
  <si>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</si>
  <si>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</si>
  <si>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</si>
  <si>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</si>
  <si>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</si>
  <si>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Vrátenie dotácie – porušenie zmluvy</t>
  </si>
  <si>
    <t xml:space="preserve">Externý manažment výstavby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</si>
  <si>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</si>
  <si>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</si>
  <si>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</si>
  <si>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</si>
  <si>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</si>
  <si>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</si>
  <si>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</si>
  <si>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Snehová kalamita/COVID-19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</si>
  <si>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</si>
  <si>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</si>
  <si>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</si>
  <si>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</si>
  <si>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</si>
  <si>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</si>
  <si>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</si>
  <si>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</si>
  <si>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</si>
  <si>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</si>
  <si>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</si>
  <si>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</si>
  <si>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</si>
  <si>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</si>
  <si>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Elektrina centrum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</si>
  <si>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</si>
  <si>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</si>
  <si>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</si>
  <si>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</si>
  <si>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</si>
  <si>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</si>
  <si>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</si>
  <si>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</si>
  <si>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</si>
  <si>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</si>
  <si>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OZ Bajk Relax Kysuce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</si>
  <si>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</si>
  <si>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</si>
  <si>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</si>
  <si>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</si>
  <si>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</si>
  <si>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</si>
  <si>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</si>
  <si>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</si>
  <si>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Rocknes</t>
  </si>
  <si>
    <t xml:space="preserve">Letné kino, vianočné trhy</t>
  </si>
  <si>
    <t xml:space="preserve">Deň obce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</si>
  <si>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</si>
  <si>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</si>
  <si>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</si>
  <si>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</si>
  <si>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</si>
  <si>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</si>
  <si>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Údržba domu smútku a okolia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</si>
  <si>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</si>
  <si>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</si>
  <si>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</si>
  <si>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</si>
  <si>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</si>
  <si>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</si>
  <si>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</si>
  <si>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</si>
  <si>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</si>
  <si>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</si>
  <si>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</si>
  <si>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</si>
  <si>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</si>
  <si>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</si>
  <si>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</si>
  <si>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</si>
  <si>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</si>
  <si>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</si>
  <si>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Denný stacionár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</si>
  <si>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</si>
  <si>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</si>
  <si>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</si>
  <si>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</si>
  <si>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</si>
  <si>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</si>
  <si>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</si>
  <si>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</si>
  <si>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</si>
  <si>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</si>
  <si>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</si>
  <si>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</si>
  <si>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r>
      <rPr>
        <sz val="10"/>
        <color rgb="FF000000"/>
        <rFont val="Arial"/>
        <family val="2"/>
      </rPr>
      <t xml:space="preserve">- suterén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garáž/pivnica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</si>
  <si>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</si>
  <si>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Nákup strojov – radlica</t>
  </si>
  <si>
    <t xml:space="preserve">Kúpa pozemku</t>
  </si>
  <si>
    <t xml:space="preserve">08.3.0-710</t>
  </si>
  <si>
    <t xml:space="preserve">Vyrozumievacie zariadenie do rozhlasu</t>
  </si>
  <si>
    <t xml:space="preserve">Rekonštrukcia miestneho rozhlasu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</si>
  <si>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</si>
  <si>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</si>
  <si>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</si>
  <si>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</si>
  <si>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– vodozádržné opatrenia</t>
  </si>
  <si>
    <t xml:space="preserve">ZŠ – rekonštrukcia kotolne</t>
  </si>
  <si>
    <t xml:space="preserve">ZŠ – strecha školy a telocvične</t>
  </si>
  <si>
    <t xml:space="preserve">ZŠ – elektroinštalácia telocvičňa</t>
  </si>
  <si>
    <t xml:space="preserve">ZŠ – rekonštrukcia strechy a zateplenie obvodového plášťa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</si>
  <si>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</si>
  <si>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</si>
  <si>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</si>
  <si>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</si>
  <si>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</si>
  <si>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vodovodu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</si>
  <si>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</si>
  <si>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</si>
  <si>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</si>
  <si>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</si>
  <si>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Zberný dvor – zametacie zariadenie</t>
  </si>
  <si>
    <t xml:space="preserve">Náradie</t>
  </si>
  <si>
    <t xml:space="preserve">Kompostéry do domácností</t>
  </si>
  <si>
    <t xml:space="preserve">Podprogram 8.5 Prostredie pre život</t>
  </si>
  <si>
    <t xml:space="preserve">04.5.1-710</t>
  </si>
  <si>
    <t xml:space="preserve">Asfaltovanie miestnych komunikácií</t>
  </si>
  <si>
    <t xml:space="preserve">Výstavba parkovacích miest</t>
  </si>
  <si>
    <t xml:space="preserve">04.6.0-710</t>
  </si>
  <si>
    <t xml:space="preserve">Optická sieť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</si>
  <si>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</si>
  <si>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</si>
  <si>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</si>
  <si>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</si>
  <si>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pri obecnom úrade</t>
  </si>
  <si>
    <t xml:space="preserve">06.4.0-710</t>
  </si>
  <si>
    <t xml:space="preserve">Verejné osvetlenie – projekt/realizácia</t>
  </si>
  <si>
    <t xml:space="preserve">03.2.0-710</t>
  </si>
  <si>
    <t xml:space="preserve">Rekonštrukcia požiarnej zbrojnice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</si>
  <si>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</si>
  <si>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</si>
  <si>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</si>
  <si>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</si>
  <si>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</si>
  <si>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Rekonštrukcia tribúny</t>
  </si>
  <si>
    <t xml:space="preserve">08.4.0-710</t>
  </si>
  <si>
    <t xml:space="preserve">Projekty – elektroinštalácia, urnový háj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</si>
  <si>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</si>
  <si>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</si>
  <si>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</si>
  <si>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</si>
  <si>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</si>
  <si>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Odvodnenie pozemku</t>
  </si>
  <si>
    <t xml:space="preserve">Oplotenie</t>
  </si>
  <si>
    <t xml:space="preserve">Podprogram 8.8 Plánovanie</t>
  </si>
  <si>
    <t xml:space="preserve">04.4.3-710</t>
  </si>
  <si>
    <t xml:space="preserve">Dodatok k územnému plánu</t>
  </si>
  <si>
    <t xml:space="preserve">Pasport miestnych komunikácií</t>
  </si>
  <si>
    <t xml:space="preserve">Minikomasácia Dúbravy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</si>
  <si>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</si>
  <si>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</si>
  <si>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</si>
  <si>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</si>
  <si>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</si>
  <si>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</si>
  <si>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</si>
  <si>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2018</t>
  </si>
  <si>
    <t xml:space="preserve">Skutočnosť v roku 2019</t>
  </si>
  <si>
    <t xml:space="preserve">Schválený rozpočet na rok 2020</t>
  </si>
  <si>
    <t xml:space="preserve">Skutočnosť v roku 2020</t>
  </si>
  <si>
    <t xml:space="preserve">Návrh rozpočtu na rok 2021</t>
  </si>
  <si>
    <t xml:space="preserve">Návrh rozpočtu na rok 2022</t>
  </si>
  <si>
    <t xml:space="preserve">Návrh rozpočtu na rok 2023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</si>
  <si>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</si>
  <si>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</si>
  <si>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</si>
  <si>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</si>
  <si>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</si>
  <si>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</si>
  <si>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</si>
  <si>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</si>
  <si>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</si>
  <si>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</si>
  <si>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</si>
  <si>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</si>
  <si>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</si>
  <si>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</si>
  <si>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</si>
  <si>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</si>
  <si>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</si>
  <si>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</si>
  <si>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</si>
  <si>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</si>
  <si>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</si>
  <si>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</si>
  <si>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</si>
  <si>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SODB</t>
  </si>
  <si>
    <t xml:space="preserve">sčítanie obyvateľov, domov a bytov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</si>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</sst>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2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Calibri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trike val="true"/>
      <sz val="10"/>
      <color rgb="FF000000"/>
      <name val="Arial"/>
      <family val="2"/>
    </font>
    <font>
      <strike val="true"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  <fill>
      <patternFill patternType="solid">
        <fgColor rgb="FFFFD7D7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0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1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dpis" xfId="20"/>
    <cellStyle name="Výsledok" xfId="21"/>
    <cellStyle name="Výsledok2" xfId="22"/>
    <cellStyle name="Nadpis1" xfId="23"/>
    <cellStyle name="Normálne 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L147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5" min="4" style="1" width="11.22"/>
    <col collapsed="false" customWidth="true" hidden="false" outlineLevel="0" max="8" min="6" style="1" width="10.97"/>
    <col collapsed="false" customWidth="true" hidden="true" outlineLevel="0" max="14" min="9" style="1" width="10.97"/>
    <col collapsed="false" customWidth="true" hidden="true" outlineLevel="0" max="15" min="15" style="2" width="5.46"/>
    <col collapsed="false" customWidth="true" hidden="true" outlineLevel="0" max="16" min="16" style="1" width="10.97"/>
    <col collapsed="false" customWidth="true" hidden="true" outlineLevel="0" max="17" min="17" style="1" width="5.46"/>
    <col collapsed="false" customWidth="true" hidden="true" outlineLevel="0" max="18" min="18" style="1" width="10.97"/>
    <col collapsed="false" customWidth="true" hidden="true" outlineLevel="0" max="19" min="19" style="1" width="5.46"/>
    <col collapsed="false" customWidth="true" hidden="true" outlineLevel="0" max="20" min="20" style="1" width="10.97"/>
    <col collapsed="false" customWidth="true" hidden="true" outlineLevel="0" max="21" min="21" style="1" width="5.46"/>
    <col collapsed="false" customWidth="true" hidden="false" outlineLevel="0" max="23" min="22" style="1" width="11.22"/>
    <col collapsed="false" customWidth="true" hidden="false" outlineLevel="0" max="64" min="24" style="1" width="8.64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D44+D80-D8</f>
        <v>519216.48</v>
      </c>
      <c r="E3" s="11" t="n">
        <f aca="false">E44+E80-E8</f>
        <v>618124.85</v>
      </c>
      <c r="F3" s="11" t="n">
        <f aca="false">F44+F80-F8</f>
        <v>650789</v>
      </c>
      <c r="G3" s="11" t="n">
        <f aca="false">G44+G80-G8</f>
        <v>712932.7</v>
      </c>
      <c r="H3" s="11" t="n">
        <f aca="false">H44+H80-H8</f>
        <v>667258</v>
      </c>
      <c r="I3" s="11" t="n">
        <f aca="false">I44+I80-I8</f>
        <v>0</v>
      </c>
      <c r="J3" s="11" t="n">
        <f aca="false">J44+J80-J8</f>
        <v>0</v>
      </c>
      <c r="K3" s="11" t="n">
        <f aca="false">K44+K80-K8</f>
        <v>0</v>
      </c>
      <c r="L3" s="11" t="n">
        <f aca="false">L44+L80-L8</f>
        <v>0</v>
      </c>
      <c r="M3" s="11" t="n">
        <f aca="false">M44+M80-M8</f>
        <v>667258</v>
      </c>
      <c r="N3" s="11" t="n">
        <f aca="false">N44+N80-N8</f>
        <v>0</v>
      </c>
      <c r="O3" s="12" t="n">
        <f aca="false">N3/$M3</f>
        <v>0</v>
      </c>
      <c r="P3" s="11" t="n">
        <f aca="false">P44+P80-P8</f>
        <v>0</v>
      </c>
      <c r="Q3" s="12" t="n">
        <f aca="false">P3/$M3</f>
        <v>0</v>
      </c>
      <c r="R3" s="11" t="n">
        <f aca="false">R44+R80-R8</f>
        <v>0</v>
      </c>
      <c r="S3" s="12" t="n">
        <f aca="false">R3/$M3</f>
        <v>0</v>
      </c>
      <c r="T3" s="11" t="n">
        <f aca="false">T44+T80-T8</f>
        <v>0</v>
      </c>
      <c r="U3" s="12" t="n">
        <f aca="false">T3/$M3</f>
        <v>0</v>
      </c>
      <c r="V3" s="11" t="n">
        <f aca="false">V44+V80-V8</f>
        <v>659218</v>
      </c>
      <c r="W3" s="11" t="n">
        <f aca="false">W44+W80-W8</f>
        <v>654818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1161876.73</v>
      </c>
      <c r="E4" s="11" t="n">
        <f aca="false">E26+E45-E9</f>
        <v>1320066.84</v>
      </c>
      <c r="F4" s="11" t="n">
        <f aca="false">F26+F45-F9</f>
        <v>1304409</v>
      </c>
      <c r="G4" s="11" t="n">
        <f aca="false">G26+G45-G9</f>
        <v>1304362.7</v>
      </c>
      <c r="H4" s="11" t="n">
        <f aca="false">H26+H45-H9</f>
        <v>1298934</v>
      </c>
      <c r="I4" s="11" t="n">
        <f aca="false">I26+I45-I9</f>
        <v>0</v>
      </c>
      <c r="J4" s="11" t="n">
        <f aca="false">J26+J45-J9</f>
        <v>0</v>
      </c>
      <c r="K4" s="11" t="n">
        <f aca="false">K26+K45-K9</f>
        <v>0</v>
      </c>
      <c r="L4" s="11" t="n">
        <f aca="false">L26+L45-L9</f>
        <v>0</v>
      </c>
      <c r="M4" s="11" t="n">
        <f aca="false">M26+M45-M9</f>
        <v>1298934</v>
      </c>
      <c r="N4" s="11" t="n">
        <f aca="false">N26+N45-N9</f>
        <v>0</v>
      </c>
      <c r="O4" s="12" t="n">
        <f aca="false">N4/$M4</f>
        <v>0</v>
      </c>
      <c r="P4" s="11" t="n">
        <f aca="false">P26+P45-P9</f>
        <v>0</v>
      </c>
      <c r="Q4" s="12" t="n">
        <f aca="false">P4/$M4</f>
        <v>0</v>
      </c>
      <c r="R4" s="11" t="n">
        <f aca="false">R26+R45-R9</f>
        <v>0</v>
      </c>
      <c r="S4" s="12" t="n">
        <f aca="false">R4/$M4</f>
        <v>0</v>
      </c>
      <c r="T4" s="11" t="n">
        <f aca="false">T26+T45-T9</f>
        <v>0</v>
      </c>
      <c r="U4" s="12" t="n">
        <f aca="false">T4/$M4</f>
        <v>0</v>
      </c>
      <c r="V4" s="11" t="n">
        <f aca="false">V26+V45-V9</f>
        <v>1361224</v>
      </c>
      <c r="W4" s="11" t="n">
        <f aca="false">W26+W45-W9</f>
        <v>1431247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D81</f>
        <v>1400</v>
      </c>
      <c r="E5" s="11" t="n">
        <f aca="false">E81</f>
        <v>1400</v>
      </c>
      <c r="F5" s="11" t="n">
        <f aca="false">F81</f>
        <v>1400</v>
      </c>
      <c r="G5" s="11" t="n">
        <f aca="false">G81</f>
        <v>1400</v>
      </c>
      <c r="H5" s="11" t="n">
        <f aca="false">H81</f>
        <v>3000</v>
      </c>
      <c r="I5" s="11" t="n">
        <f aca="false">I81</f>
        <v>0</v>
      </c>
      <c r="J5" s="11" t="n">
        <f aca="false">J81</f>
        <v>0</v>
      </c>
      <c r="K5" s="11" t="n">
        <f aca="false">K81</f>
        <v>0</v>
      </c>
      <c r="L5" s="11" t="n">
        <f aca="false">L81</f>
        <v>0</v>
      </c>
      <c r="M5" s="11" t="n">
        <f aca="false">M81</f>
        <v>3000</v>
      </c>
      <c r="N5" s="11" t="n">
        <f aca="false">N81</f>
        <v>0</v>
      </c>
      <c r="O5" s="12" t="n">
        <f aca="false">N5/$M5</f>
        <v>0</v>
      </c>
      <c r="P5" s="11" t="n">
        <f aca="false">P81</f>
        <v>0</v>
      </c>
      <c r="Q5" s="12" t="n">
        <f aca="false">P5/$M5</f>
        <v>0</v>
      </c>
      <c r="R5" s="11" t="n">
        <f aca="false">R81</f>
        <v>0</v>
      </c>
      <c r="S5" s="12" t="n">
        <f aca="false">R5/$M5</f>
        <v>0</v>
      </c>
      <c r="T5" s="11" t="n">
        <f aca="false">T81</f>
        <v>0</v>
      </c>
      <c r="U5" s="12" t="n">
        <f aca="false">T5/$M5</f>
        <v>0</v>
      </c>
      <c r="V5" s="11" t="n">
        <f aca="false">V81</f>
        <v>3000</v>
      </c>
      <c r="W5" s="11" t="n">
        <f aca="false">W81</f>
        <v>3000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D46+D82</f>
        <v>57663.81</v>
      </c>
      <c r="E6" s="11" t="n">
        <f aca="false">E46+E82</f>
        <v>58656.99</v>
      </c>
      <c r="F6" s="11" t="n">
        <f aca="false">F46+F82</f>
        <v>50265</v>
      </c>
      <c r="G6" s="11" t="n">
        <f aca="false">G46+G82</f>
        <v>44096.48</v>
      </c>
      <c r="H6" s="11" t="n">
        <f aca="false">H46+H82</f>
        <v>41921</v>
      </c>
      <c r="I6" s="11" t="n">
        <f aca="false">I46+I82</f>
        <v>0</v>
      </c>
      <c r="J6" s="11" t="n">
        <f aca="false">J46+J82</f>
        <v>0</v>
      </c>
      <c r="K6" s="11" t="n">
        <f aca="false">K46+K82</f>
        <v>0</v>
      </c>
      <c r="L6" s="11" t="n">
        <f aca="false">L46+L82</f>
        <v>0</v>
      </c>
      <c r="M6" s="11" t="n">
        <f aca="false">M46+M82</f>
        <v>41921</v>
      </c>
      <c r="N6" s="11" t="n">
        <f aca="false">N46+N82</f>
        <v>0</v>
      </c>
      <c r="O6" s="12" t="n">
        <f aca="false">N6/$M6</f>
        <v>0</v>
      </c>
      <c r="P6" s="11" t="n">
        <f aca="false">P46+P82</f>
        <v>0</v>
      </c>
      <c r="Q6" s="12" t="n">
        <f aca="false">P6/$M6</f>
        <v>0</v>
      </c>
      <c r="R6" s="11" t="n">
        <f aca="false">R46+R82</f>
        <v>0</v>
      </c>
      <c r="S6" s="12" t="n">
        <f aca="false">R6/$M6</f>
        <v>0</v>
      </c>
      <c r="T6" s="11" t="n">
        <f aca="false">T46+T82</f>
        <v>0</v>
      </c>
      <c r="U6" s="12" t="n">
        <f aca="false">T6/$M6</f>
        <v>0</v>
      </c>
      <c r="V6" s="11" t="n">
        <f aca="false">V46+V82</f>
        <v>41921</v>
      </c>
      <c r="W6" s="11" t="n">
        <f aca="false">W46+W82</f>
        <v>41921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1740157.02</v>
      </c>
      <c r="E7" s="14" t="n">
        <f aca="false">SUM(E3:E6)</f>
        <v>1998248.68</v>
      </c>
      <c r="F7" s="14" t="n">
        <f aca="false">SUM(F3:F6)</f>
        <v>2006863</v>
      </c>
      <c r="G7" s="14" t="n">
        <f aca="false">SUM(G3:G6)</f>
        <v>2062791.88</v>
      </c>
      <c r="H7" s="14" t="n">
        <f aca="false">SUM(H3:H6)</f>
        <v>2011113</v>
      </c>
      <c r="I7" s="14" t="n">
        <f aca="false">SUM(I3:I6)</f>
        <v>0</v>
      </c>
      <c r="J7" s="14" t="n">
        <f aca="false">SUM(J3:J6)</f>
        <v>0</v>
      </c>
      <c r="K7" s="14" t="n">
        <f aca="false">SUM(K3:K6)</f>
        <v>0</v>
      </c>
      <c r="L7" s="14" t="n">
        <f aca="false">SUM(L3:L6)</f>
        <v>0</v>
      </c>
      <c r="M7" s="14" t="n">
        <f aca="false">SUM(M3:M6)</f>
        <v>2011113</v>
      </c>
      <c r="N7" s="14" t="n">
        <f aca="false">SUM(N3:N6)</f>
        <v>0</v>
      </c>
      <c r="O7" s="15" t="n">
        <f aca="false">N7/$M7</f>
        <v>0</v>
      </c>
      <c r="P7" s="14" t="n">
        <f aca="false">SUM(P3:P6)</f>
        <v>0</v>
      </c>
      <c r="Q7" s="15" t="n">
        <f aca="false">P7/$M7</f>
        <v>0</v>
      </c>
      <c r="R7" s="14" t="n">
        <f aca="false">SUM(R3:R6)</f>
        <v>0</v>
      </c>
      <c r="S7" s="15" t="n">
        <f aca="false">R7/$M7</f>
        <v>0</v>
      </c>
      <c r="T7" s="14" t="n">
        <f aca="false">SUM(T3:T6)</f>
        <v>0</v>
      </c>
      <c r="U7" s="15" t="n">
        <f aca="false">T7/$M7</f>
        <v>0</v>
      </c>
      <c r="V7" s="14" t="n">
        <f aca="false">SUM(V3:V6)</f>
        <v>2065363</v>
      </c>
      <c r="W7" s="14" t="n">
        <f aca="false">SUM(W3:W6)</f>
        <v>2130986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SUM(D112:D118)</f>
        <v>562503.78</v>
      </c>
      <c r="E8" s="11" t="n">
        <f aca="false">SUM(E112:E118)</f>
        <v>975398.05</v>
      </c>
      <c r="F8" s="11" t="n">
        <f aca="false">SUM(F112:F118)</f>
        <v>330000</v>
      </c>
      <c r="G8" s="11" t="n">
        <f aca="false">SUM(G112:G118)</f>
        <v>0</v>
      </c>
      <c r="H8" s="11" t="n">
        <f aca="false">SUM(H112:H119)</f>
        <v>501000</v>
      </c>
      <c r="I8" s="11" t="n">
        <f aca="false">SUM(I112:I118)</f>
        <v>0</v>
      </c>
      <c r="J8" s="11" t="n">
        <f aca="false">SUM(J112:J118)</f>
        <v>0</v>
      </c>
      <c r="K8" s="11" t="n">
        <f aca="false">SUM(K112:K118)</f>
        <v>0</v>
      </c>
      <c r="L8" s="11" t="n">
        <f aca="false">SUM(L112:L118)</f>
        <v>0</v>
      </c>
      <c r="M8" s="11" t="n">
        <f aca="false">SUM(M112:M119)</f>
        <v>501000</v>
      </c>
      <c r="N8" s="11" t="n">
        <f aca="false">SUM(N112:N118)</f>
        <v>0</v>
      </c>
      <c r="O8" s="12" t="n">
        <f aca="false">N8/$M8</f>
        <v>0</v>
      </c>
      <c r="P8" s="11" t="n">
        <f aca="false">SUM(P112:P118)</f>
        <v>0</v>
      </c>
      <c r="Q8" s="12" t="n">
        <f aca="false">P8/$M8</f>
        <v>0</v>
      </c>
      <c r="R8" s="11" t="n">
        <f aca="false">SUM(R112:R118)</f>
        <v>0</v>
      </c>
      <c r="S8" s="12" t="n">
        <f aca="false">R8/$M8</f>
        <v>0</v>
      </c>
      <c r="T8" s="11" t="n">
        <f aca="false">SUM(T112:T118)</f>
        <v>0</v>
      </c>
      <c r="U8" s="12" t="n">
        <f aca="false">T8/$M8</f>
        <v>0</v>
      </c>
      <c r="V8" s="11" t="n">
        <f aca="false">SUM(V112:V119)</f>
        <v>0</v>
      </c>
      <c r="W8" s="11" t="n">
        <f aca="false">SUM(W112:W119)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D56</f>
        <v>0</v>
      </c>
      <c r="E9" s="11" t="n">
        <f aca="false">E56</f>
        <v>1</v>
      </c>
      <c r="F9" s="11" t="n">
        <f aca="false">F56</f>
        <v>0</v>
      </c>
      <c r="G9" s="11" t="n">
        <f aca="false">G56</f>
        <v>0</v>
      </c>
      <c r="H9" s="11" t="n">
        <f aca="false">H56</f>
        <v>0</v>
      </c>
      <c r="I9" s="11" t="n">
        <f aca="false">I56</f>
        <v>0</v>
      </c>
      <c r="J9" s="11" t="n">
        <f aca="false">J56</f>
        <v>0</v>
      </c>
      <c r="K9" s="11" t="n">
        <f aca="false">K56</f>
        <v>0</v>
      </c>
      <c r="L9" s="11" t="n">
        <f aca="false">L56</f>
        <v>0</v>
      </c>
      <c r="M9" s="11" t="n">
        <f aca="false">M56</f>
        <v>0</v>
      </c>
      <c r="N9" s="11" t="n">
        <f aca="false">N56</f>
        <v>0</v>
      </c>
      <c r="O9" s="12" t="e">
        <f aca="false">N9/$M9</f>
        <v>#DIV/0!</v>
      </c>
      <c r="P9" s="11" t="n">
        <f aca="false">P56</f>
        <v>0</v>
      </c>
      <c r="Q9" s="12" t="e">
        <f aca="false">P9/$M9</f>
        <v>#DIV/0!</v>
      </c>
      <c r="R9" s="11" t="n">
        <f aca="false">R56</f>
        <v>0</v>
      </c>
      <c r="S9" s="12" t="e">
        <f aca="false">R9/$M9</f>
        <v>#DIV/0!</v>
      </c>
      <c r="T9" s="11" t="n">
        <f aca="false">T56</f>
        <v>0</v>
      </c>
      <c r="U9" s="12" t="e">
        <f aca="false">T9/$M9</f>
        <v>#DIV/0!</v>
      </c>
      <c r="V9" s="11" t="n">
        <f aca="false">V56</f>
        <v>0</v>
      </c>
      <c r="W9" s="11" t="n">
        <f aca="false">W56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562503.78</v>
      </c>
      <c r="E10" s="14" t="n">
        <f aca="false">SUM(E8:E9)</f>
        <v>975399.05</v>
      </c>
      <c r="F10" s="14" t="n">
        <f aca="false">SUM(F8:F9)</f>
        <v>330000</v>
      </c>
      <c r="G10" s="14" t="n">
        <f aca="false">SUM(G8:G9)</f>
        <v>0</v>
      </c>
      <c r="H10" s="14" t="n">
        <f aca="false">SUM(H8:H9)</f>
        <v>501000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501000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0</v>
      </c>
      <c r="Q10" s="15" t="n">
        <f aca="false">P10/$M10</f>
        <v>0</v>
      </c>
      <c r="R10" s="14" t="n">
        <f aca="false">SUM(R8:R9)</f>
        <v>0</v>
      </c>
      <c r="S10" s="15" t="n">
        <f aca="false">R10/$M10</f>
        <v>0</v>
      </c>
      <c r="T10" s="14" t="n">
        <f aca="false">SUM(T8:T9)</f>
        <v>0</v>
      </c>
      <c r="U10" s="15" t="n">
        <f aca="false">T10/$M10</f>
        <v>0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D130</f>
        <v>116750.27</v>
      </c>
      <c r="E11" s="11" t="n">
        <f aca="false">E130</f>
        <v>3137.87</v>
      </c>
      <c r="F11" s="11" t="n">
        <f aca="false">F130</f>
        <v>0</v>
      </c>
      <c r="G11" s="11" t="n">
        <f aca="false">G130</f>
        <v>14889.34</v>
      </c>
      <c r="H11" s="11" t="n">
        <f aca="false">H130</f>
        <v>34161</v>
      </c>
      <c r="I11" s="11" t="n">
        <f aca="false">I130</f>
        <v>0</v>
      </c>
      <c r="J11" s="11" t="n">
        <f aca="false">J130</f>
        <v>0</v>
      </c>
      <c r="K11" s="11" t="n">
        <f aca="false">K130</f>
        <v>0</v>
      </c>
      <c r="L11" s="11" t="n">
        <f aca="false">L130</f>
        <v>0</v>
      </c>
      <c r="M11" s="11" t="n">
        <f aca="false">M130</f>
        <v>34161</v>
      </c>
      <c r="N11" s="11" t="n">
        <f aca="false">N130</f>
        <v>0</v>
      </c>
      <c r="O11" s="12" t="n">
        <f aca="false">N11/$M11</f>
        <v>0</v>
      </c>
      <c r="P11" s="11" t="n">
        <f aca="false">P130</f>
        <v>0</v>
      </c>
      <c r="Q11" s="12" t="n">
        <f aca="false">P11/$M11</f>
        <v>0</v>
      </c>
      <c r="R11" s="11" t="n">
        <f aca="false">R130</f>
        <v>0</v>
      </c>
      <c r="S11" s="12" t="n">
        <f aca="false">R11/$M11</f>
        <v>0</v>
      </c>
      <c r="T11" s="11" t="n">
        <f aca="false">T130</f>
        <v>0</v>
      </c>
      <c r="U11" s="12" t="n">
        <f aca="false">T11/$M11</f>
        <v>0</v>
      </c>
      <c r="V11" s="11" t="n">
        <f aca="false">V130</f>
        <v>0</v>
      </c>
      <c r="W11" s="11" t="n">
        <f aca="false">W130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D131</f>
        <v>335003</v>
      </c>
      <c r="E12" s="11" t="n">
        <f aca="false">E131</f>
        <v>170790.2</v>
      </c>
      <c r="F12" s="11" t="n">
        <f aca="false">F131</f>
        <v>410336</v>
      </c>
      <c r="G12" s="11" t="n">
        <f aca="false">G131</f>
        <v>361389.5</v>
      </c>
      <c r="H12" s="11" t="n">
        <f aca="false">H131</f>
        <v>762580</v>
      </c>
      <c r="I12" s="11" t="n">
        <f aca="false">I131</f>
        <v>0</v>
      </c>
      <c r="J12" s="11" t="n">
        <f aca="false">J131</f>
        <v>0</v>
      </c>
      <c r="K12" s="11" t="n">
        <f aca="false">K131</f>
        <v>0</v>
      </c>
      <c r="L12" s="11" t="n">
        <f aca="false">L131</f>
        <v>0</v>
      </c>
      <c r="M12" s="11" t="n">
        <f aca="false">M131</f>
        <v>762580</v>
      </c>
      <c r="N12" s="11" t="n">
        <f aca="false">N131</f>
        <v>0</v>
      </c>
      <c r="O12" s="12" t="n">
        <f aca="false">N12/$M12</f>
        <v>0</v>
      </c>
      <c r="P12" s="11" t="n">
        <f aca="false">P131</f>
        <v>0</v>
      </c>
      <c r="Q12" s="12" t="n">
        <f aca="false">P12/$M12</f>
        <v>0</v>
      </c>
      <c r="R12" s="11" t="n">
        <f aca="false">R131</f>
        <v>0</v>
      </c>
      <c r="S12" s="12" t="n">
        <f aca="false">R12/$M12</f>
        <v>0</v>
      </c>
      <c r="T12" s="11" t="n">
        <f aca="false">T131</f>
        <v>0</v>
      </c>
      <c r="U12" s="12" t="n">
        <f aca="false">T12/$M12</f>
        <v>0</v>
      </c>
      <c r="V12" s="11" t="n">
        <f aca="false">V131</f>
        <v>0</v>
      </c>
      <c r="W12" s="11" t="n">
        <f aca="false">W131</f>
        <v>0</v>
      </c>
    </row>
    <row r="13" customFormat="false" ht="13.9" hidden="false" customHeight="true" outlineLevel="0" collapsed="false">
      <c r="A13" s="9"/>
      <c r="B13" s="10" t="n">
        <v>52</v>
      </c>
      <c r="C13" s="10" t="s">
        <v>28</v>
      </c>
      <c r="D13" s="11" t="n">
        <f aca="false">D132</f>
        <v>0</v>
      </c>
      <c r="E13" s="11" t="n">
        <f aca="false">E132</f>
        <v>0</v>
      </c>
      <c r="F13" s="11" t="n">
        <f aca="false">F132</f>
        <v>0</v>
      </c>
      <c r="G13" s="11" t="n">
        <f aca="false">G132</f>
        <v>0</v>
      </c>
      <c r="H13" s="11" t="n">
        <f aca="false">H132</f>
        <v>0</v>
      </c>
      <c r="I13" s="11" t="n">
        <f aca="false">I132</f>
        <v>0</v>
      </c>
      <c r="J13" s="11" t="n">
        <f aca="false">J132</f>
        <v>0</v>
      </c>
      <c r="K13" s="11" t="n">
        <f aca="false">K132</f>
        <v>0</v>
      </c>
      <c r="L13" s="11" t="n">
        <f aca="false">L132</f>
        <v>0</v>
      </c>
      <c r="M13" s="11" t="n">
        <f aca="false">M132</f>
        <v>0</v>
      </c>
      <c r="N13" s="11" t="n">
        <f aca="false">N132</f>
        <v>0</v>
      </c>
      <c r="O13" s="12" t="e">
        <f aca="false">N13/$M13</f>
        <v>#DIV/0!</v>
      </c>
      <c r="P13" s="11" t="n">
        <f aca="false">P132</f>
        <v>0</v>
      </c>
      <c r="Q13" s="12" t="e">
        <f aca="false">P13/$M13</f>
        <v>#DIV/0!</v>
      </c>
      <c r="R13" s="11" t="n">
        <f aca="false">R132</f>
        <v>0</v>
      </c>
      <c r="S13" s="12" t="e">
        <f aca="false">R13/$M13</f>
        <v>#DIV/0!</v>
      </c>
      <c r="T13" s="11" t="n">
        <f aca="false">T132</f>
        <v>0</v>
      </c>
      <c r="U13" s="12" t="e">
        <f aca="false">T13/$M13</f>
        <v>#DIV/0!</v>
      </c>
      <c r="V13" s="11" t="n">
        <f aca="false">V132</f>
        <v>0</v>
      </c>
      <c r="W13" s="11" t="n">
        <f aca="false">W132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D133</f>
        <v>75210.5</v>
      </c>
      <c r="E14" s="11" t="n">
        <f aca="false">E133</f>
        <v>5317.83</v>
      </c>
      <c r="F14" s="11" t="n">
        <f aca="false">F133</f>
        <v>3000</v>
      </c>
      <c r="G14" s="11" t="n">
        <f aca="false">G133</f>
        <v>6320.3</v>
      </c>
      <c r="H14" s="11" t="n">
        <f aca="false">H133</f>
        <v>0</v>
      </c>
      <c r="I14" s="11" t="n">
        <f aca="false">I133</f>
        <v>0</v>
      </c>
      <c r="J14" s="11" t="n">
        <f aca="false">J133</f>
        <v>0</v>
      </c>
      <c r="K14" s="11" t="n">
        <f aca="false">K133</f>
        <v>0</v>
      </c>
      <c r="L14" s="11" t="n">
        <f aca="false">L133</f>
        <v>0</v>
      </c>
      <c r="M14" s="11" t="n">
        <f aca="false">M133</f>
        <v>0</v>
      </c>
      <c r="N14" s="11" t="n">
        <f aca="false">N133</f>
        <v>0</v>
      </c>
      <c r="O14" s="12" t="e">
        <f aca="false">N14/$M14</f>
        <v>#DIV/0!</v>
      </c>
      <c r="P14" s="11" t="n">
        <f aca="false">P133</f>
        <v>0</v>
      </c>
      <c r="Q14" s="12" t="e">
        <f aca="false">P14/$M14</f>
        <v>#DIV/0!</v>
      </c>
      <c r="R14" s="11" t="n">
        <f aca="false">R133</f>
        <v>0</v>
      </c>
      <c r="S14" s="12" t="e">
        <f aca="false">R14/$M14</f>
        <v>#DIV/0!</v>
      </c>
      <c r="T14" s="11" t="n">
        <f aca="false">T133</f>
        <v>0</v>
      </c>
      <c r="U14" s="12" t="e">
        <f aca="false">T14/$M14</f>
        <v>#DIV/0!</v>
      </c>
      <c r="V14" s="11" t="n">
        <f aca="false">V133</f>
        <v>0</v>
      </c>
      <c r="W14" s="11" t="n">
        <f aca="false">W133</f>
        <v>0</v>
      </c>
    </row>
    <row r="15" customFormat="false" ht="13.9" hidden="false" customHeight="true" outlineLevel="0" collapsed="false">
      <c r="A15" s="9"/>
      <c r="B15" s="16" t="n">
        <v>72</v>
      </c>
      <c r="C15" s="16" t="s">
        <v>25</v>
      </c>
      <c r="D15" s="11" t="n">
        <f aca="false">D134</f>
        <v>0</v>
      </c>
      <c r="E15" s="11" t="n">
        <f aca="false">E134</f>
        <v>0</v>
      </c>
      <c r="F15" s="11" t="n">
        <f aca="false">F134</f>
        <v>0</v>
      </c>
      <c r="G15" s="11" t="n">
        <f aca="false">G134</f>
        <v>10178.58</v>
      </c>
      <c r="H15" s="11" t="n">
        <f aca="false">H134</f>
        <v>9453</v>
      </c>
      <c r="I15" s="11" t="n">
        <f aca="false">I134</f>
        <v>0</v>
      </c>
      <c r="J15" s="11" t="n">
        <f aca="false">J134</f>
        <v>0</v>
      </c>
      <c r="K15" s="11" t="n">
        <f aca="false">K134</f>
        <v>0</v>
      </c>
      <c r="L15" s="11" t="n">
        <f aca="false">L134</f>
        <v>0</v>
      </c>
      <c r="M15" s="11" t="n">
        <f aca="false">M134</f>
        <v>9453</v>
      </c>
      <c r="N15" s="11" t="n">
        <f aca="false">N134</f>
        <v>0</v>
      </c>
      <c r="O15" s="12" t="n">
        <f aca="false">N15/$M15</f>
        <v>0</v>
      </c>
      <c r="P15" s="11" t="n">
        <f aca="false">P134</f>
        <v>0</v>
      </c>
      <c r="Q15" s="12" t="n">
        <f aca="false">P15/$M15</f>
        <v>0</v>
      </c>
      <c r="R15" s="11" t="n">
        <f aca="false">R134</f>
        <v>0</v>
      </c>
      <c r="S15" s="12" t="n">
        <f aca="false">R15/$M15</f>
        <v>0</v>
      </c>
      <c r="T15" s="11" t="n">
        <f aca="false">T134</f>
        <v>0</v>
      </c>
      <c r="U15" s="12" t="n">
        <f aca="false">T15/$M15</f>
        <v>0</v>
      </c>
      <c r="V15" s="11" t="n">
        <f aca="false">V134</f>
        <v>0</v>
      </c>
      <c r="W15" s="11" t="n">
        <f aca="false">W134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526963.77</v>
      </c>
      <c r="E16" s="14" t="n">
        <f aca="false">SUM(E11:E15)</f>
        <v>179245.9</v>
      </c>
      <c r="F16" s="14" t="n">
        <f aca="false">SUM(F11:F15)</f>
        <v>413336</v>
      </c>
      <c r="G16" s="14" t="n">
        <f aca="false">SUM(G11:G15)</f>
        <v>392777.72</v>
      </c>
      <c r="H16" s="14" t="n">
        <f aca="false">SUM(H11:H15)</f>
        <v>806194</v>
      </c>
      <c r="I16" s="14" t="n">
        <f aca="false">SUM(I11:I15)</f>
        <v>0</v>
      </c>
      <c r="J16" s="14" t="n">
        <f aca="false">SUM(J11:J15)</f>
        <v>0</v>
      </c>
      <c r="K16" s="14" t="n">
        <f aca="false">SUM(K11:K15)</f>
        <v>0</v>
      </c>
      <c r="L16" s="14" t="n">
        <f aca="false">SUM(L11:L15)</f>
        <v>0</v>
      </c>
      <c r="M16" s="14" t="n">
        <f aca="false">SUM(M11:M15)</f>
        <v>806194</v>
      </c>
      <c r="N16" s="14" t="n">
        <f aca="false">SUM(N11:N15)</f>
        <v>0</v>
      </c>
      <c r="O16" s="15" t="n">
        <f aca="false">N16/$M16</f>
        <v>0</v>
      </c>
      <c r="P16" s="14" t="n">
        <f aca="false">SUM(P11:P15)</f>
        <v>0</v>
      </c>
      <c r="Q16" s="15" t="n">
        <f aca="false">P16/$M16</f>
        <v>0</v>
      </c>
      <c r="R16" s="14" t="n">
        <f aca="false">SUM(R11:R15)</f>
        <v>0</v>
      </c>
      <c r="S16" s="15" t="n">
        <f aca="false">R16/$M16</f>
        <v>0</v>
      </c>
      <c r="T16" s="14" t="n">
        <f aca="false">SUM(T11:T15)</f>
        <v>0</v>
      </c>
      <c r="U16" s="15" t="n">
        <f aca="false">T16/$M16</f>
        <v>0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1198470.53</v>
      </c>
      <c r="E17" s="11" t="n">
        <f aca="false">E3+E8+E11</f>
        <v>1596660.77</v>
      </c>
      <c r="F17" s="11" t="n">
        <f aca="false">F3+F8+F11</f>
        <v>980789</v>
      </c>
      <c r="G17" s="11" t="n">
        <f aca="false">G3+G8+G11</f>
        <v>727822.04</v>
      </c>
      <c r="H17" s="11" t="n">
        <f aca="false">H3+H8+H11</f>
        <v>1202419</v>
      </c>
      <c r="I17" s="11" t="n">
        <f aca="false">I3+I8+I11</f>
        <v>0</v>
      </c>
      <c r="J17" s="11" t="n">
        <f aca="false">J3+J8+J11</f>
        <v>0</v>
      </c>
      <c r="K17" s="11" t="n">
        <f aca="false">K3+K8+K11</f>
        <v>0</v>
      </c>
      <c r="L17" s="11" t="n">
        <f aca="false">L3+L8+L11</f>
        <v>0</v>
      </c>
      <c r="M17" s="11" t="n">
        <f aca="false">M3+M8+M11</f>
        <v>1202419</v>
      </c>
      <c r="N17" s="11" t="n">
        <f aca="false">N3+N8+N11</f>
        <v>0</v>
      </c>
      <c r="O17" s="12" t="n">
        <f aca="false">N17/$M17</f>
        <v>0</v>
      </c>
      <c r="P17" s="11" t="n">
        <f aca="false">P3+P8+P11</f>
        <v>0</v>
      </c>
      <c r="Q17" s="12" t="n">
        <f aca="false">P17/$M17</f>
        <v>0</v>
      </c>
      <c r="R17" s="11" t="n">
        <f aca="false">R3+R8+R11</f>
        <v>0</v>
      </c>
      <c r="S17" s="12" t="n">
        <f aca="false">R17/$M17</f>
        <v>0</v>
      </c>
      <c r="T17" s="11" t="n">
        <f aca="false">T3+T8+T11</f>
        <v>0</v>
      </c>
      <c r="U17" s="12" t="n">
        <f aca="false">T17/$M17</f>
        <v>0</v>
      </c>
      <c r="V17" s="11" t="n">
        <f aca="false">V3+V8+V11</f>
        <v>659218</v>
      </c>
      <c r="W17" s="11" t="n">
        <f aca="false">W3+W8+W11</f>
        <v>654818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1496879.73</v>
      </c>
      <c r="E18" s="11" t="n">
        <f aca="false">E4+E9+E12</f>
        <v>1490858.04</v>
      </c>
      <c r="F18" s="11" t="n">
        <f aca="false">F4+F9+F12</f>
        <v>1714745</v>
      </c>
      <c r="G18" s="11" t="n">
        <f aca="false">G4+G9+G12</f>
        <v>1665752.2</v>
      </c>
      <c r="H18" s="11" t="n">
        <f aca="false">H4+H9+H12</f>
        <v>2061514</v>
      </c>
      <c r="I18" s="11" t="n">
        <f aca="false">I4+I9+I12</f>
        <v>0</v>
      </c>
      <c r="J18" s="11" t="n">
        <f aca="false">J4+J9+J12</f>
        <v>0</v>
      </c>
      <c r="K18" s="11" t="n">
        <f aca="false">K4+K9+K12</f>
        <v>0</v>
      </c>
      <c r="L18" s="11" t="n">
        <f aca="false">L4+L9+L12</f>
        <v>0</v>
      </c>
      <c r="M18" s="11" t="n">
        <f aca="false">M4+M9+M12</f>
        <v>2061514</v>
      </c>
      <c r="N18" s="11" t="n">
        <f aca="false">N4+N9+N12</f>
        <v>0</v>
      </c>
      <c r="O18" s="12" t="n">
        <f aca="false">N18/$M18</f>
        <v>0</v>
      </c>
      <c r="P18" s="11" t="n">
        <f aca="false">P4+P9+P12</f>
        <v>0</v>
      </c>
      <c r="Q18" s="12" t="n">
        <f aca="false">P18/$M18</f>
        <v>0</v>
      </c>
      <c r="R18" s="11" t="n">
        <f aca="false">R4+R9+R12</f>
        <v>0</v>
      </c>
      <c r="S18" s="12" t="n">
        <f aca="false">R18/$M18</f>
        <v>0</v>
      </c>
      <c r="T18" s="11" t="n">
        <f aca="false">T4+T9+T12</f>
        <v>0</v>
      </c>
      <c r="U18" s="12" t="n">
        <f aca="false">T18/$M18</f>
        <v>0</v>
      </c>
      <c r="V18" s="11" t="n">
        <f aca="false">V4+V9+V12</f>
        <v>1361224</v>
      </c>
      <c r="W18" s="11" t="n">
        <f aca="false">W4+W9+W12</f>
        <v>1431247</v>
      </c>
    </row>
    <row r="19" customFormat="false" ht="13.9" hidden="fals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76610.5</v>
      </c>
      <c r="E20" s="11" t="n">
        <f aca="false">E5+E14</f>
        <v>6717.83</v>
      </c>
      <c r="F20" s="11" t="n">
        <f aca="false">F5+F14</f>
        <v>4400</v>
      </c>
      <c r="G20" s="11" t="n">
        <f aca="false">G5+G14</f>
        <v>7720.3</v>
      </c>
      <c r="H20" s="11" t="n">
        <f aca="false">H5+H14</f>
        <v>3000</v>
      </c>
      <c r="I20" s="11" t="n">
        <f aca="false">I5+I14</f>
        <v>0</v>
      </c>
      <c r="J20" s="11" t="n">
        <f aca="false">J5+J14</f>
        <v>0</v>
      </c>
      <c r="K20" s="11" t="n">
        <f aca="false">K5+K14</f>
        <v>0</v>
      </c>
      <c r="L20" s="11" t="n">
        <f aca="false">L5+L14</f>
        <v>0</v>
      </c>
      <c r="M20" s="11" t="n">
        <f aca="false">M5+M14</f>
        <v>3000</v>
      </c>
      <c r="N20" s="11" t="n">
        <f aca="false">N5+N14</f>
        <v>0</v>
      </c>
      <c r="O20" s="12" t="n">
        <f aca="false">N20/$M20</f>
        <v>0</v>
      </c>
      <c r="P20" s="11" t="n">
        <f aca="false">P5+P14</f>
        <v>0</v>
      </c>
      <c r="Q20" s="12" t="n">
        <f aca="false">P20/$M20</f>
        <v>0</v>
      </c>
      <c r="R20" s="11" t="n">
        <f aca="false">R5+R14</f>
        <v>0</v>
      </c>
      <c r="S20" s="12" t="n">
        <f aca="false">R20/$M20</f>
        <v>0</v>
      </c>
      <c r="T20" s="11" t="n">
        <f aca="false">T5+T14</f>
        <v>0</v>
      </c>
      <c r="U20" s="12" t="n">
        <f aca="false">T20/$M20</f>
        <v>0</v>
      </c>
      <c r="V20" s="11" t="n">
        <f aca="false">V5+V14</f>
        <v>3000</v>
      </c>
      <c r="W20" s="11" t="n">
        <f aca="false">W5+W14</f>
        <v>3000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57663.81</v>
      </c>
      <c r="E21" s="11" t="n">
        <f aca="false">E6</f>
        <v>58656.99</v>
      </c>
      <c r="F21" s="11" t="n">
        <f aca="false">F6</f>
        <v>50265</v>
      </c>
      <c r="G21" s="11" t="n">
        <f aca="false">G6+G15</f>
        <v>54275.06</v>
      </c>
      <c r="H21" s="11" t="n">
        <f aca="false">H6+H15</f>
        <v>51374</v>
      </c>
      <c r="I21" s="11" t="n">
        <f aca="false">I6</f>
        <v>0</v>
      </c>
      <c r="J21" s="11" t="n">
        <f aca="false">J6</f>
        <v>0</v>
      </c>
      <c r="K21" s="11" t="n">
        <f aca="false">K6</f>
        <v>0</v>
      </c>
      <c r="L21" s="11" t="n">
        <f aca="false">L6+L15</f>
        <v>0</v>
      </c>
      <c r="M21" s="11" t="n">
        <f aca="false">M6+M15</f>
        <v>51374</v>
      </c>
      <c r="N21" s="11" t="n">
        <f aca="false">N6+N15</f>
        <v>0</v>
      </c>
      <c r="O21" s="12" t="n">
        <f aca="false">N21/$M21</f>
        <v>0</v>
      </c>
      <c r="P21" s="11" t="n">
        <f aca="false">P6+P15</f>
        <v>0</v>
      </c>
      <c r="Q21" s="12" t="n">
        <f aca="false">P21/$M21</f>
        <v>0</v>
      </c>
      <c r="R21" s="11" t="n">
        <f aca="false">R6+R15</f>
        <v>0</v>
      </c>
      <c r="S21" s="12" t="n">
        <f aca="false">R21/$M21</f>
        <v>0</v>
      </c>
      <c r="T21" s="11" t="n">
        <f aca="false">T6+T15</f>
        <v>0</v>
      </c>
      <c r="U21" s="12" t="n">
        <f aca="false">T21/$M21</f>
        <v>0</v>
      </c>
      <c r="V21" s="11" t="n">
        <f aca="false">V6</f>
        <v>41921</v>
      </c>
      <c r="W21" s="11" t="n">
        <f aca="false">W6</f>
        <v>41921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2829624.57</v>
      </c>
      <c r="E22" s="14" t="n">
        <f aca="false">SUM(E17:E21)</f>
        <v>3152893.63</v>
      </c>
      <c r="F22" s="14" t="n">
        <f aca="false">SUM(F17:F21)</f>
        <v>2750199</v>
      </c>
      <c r="G22" s="14" t="n">
        <f aca="false">SUM(G17:G21)</f>
        <v>2455569.6</v>
      </c>
      <c r="H22" s="14" t="n">
        <f aca="false">SUM(H17:H21)</f>
        <v>3318307</v>
      </c>
      <c r="I22" s="14" t="n">
        <f aca="false">SUM(I17:I21)</f>
        <v>0</v>
      </c>
      <c r="J22" s="14" t="n">
        <f aca="false">SUM(J17:J21)</f>
        <v>0</v>
      </c>
      <c r="K22" s="14" t="n">
        <f aca="false">SUM(K17:K21)</f>
        <v>0</v>
      </c>
      <c r="L22" s="14" t="n">
        <f aca="false">SUM(L17:L21)</f>
        <v>0</v>
      </c>
      <c r="M22" s="14" t="n">
        <f aca="false">SUM(M17:M21)</f>
        <v>3318307</v>
      </c>
      <c r="N22" s="14" t="n">
        <f aca="false">SUM(N17:N21)</f>
        <v>0</v>
      </c>
      <c r="O22" s="15" t="n">
        <f aca="false">N22/$M22</f>
        <v>0</v>
      </c>
      <c r="P22" s="14" t="n">
        <f aca="false">SUM(P17:P21)</f>
        <v>0</v>
      </c>
      <c r="Q22" s="15" t="n">
        <f aca="false">P22/$M22</f>
        <v>0</v>
      </c>
      <c r="R22" s="14" t="n">
        <f aca="false">SUM(R17:R21)</f>
        <v>0</v>
      </c>
      <c r="S22" s="15" t="n">
        <f aca="false">R22/$M22</f>
        <v>0</v>
      </c>
      <c r="T22" s="14" t="n">
        <f aca="false">SUM(T17:T21)</f>
        <v>0</v>
      </c>
      <c r="U22" s="15" t="n">
        <f aca="false">T22/$M22</f>
        <v>0</v>
      </c>
      <c r="V22" s="14" t="n">
        <f aca="false">SUM(V17:V21)</f>
        <v>2065363</v>
      </c>
      <c r="W22" s="14" t="n">
        <f aca="false">SUM(W17:W21)</f>
        <v>2130986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1058767.42</v>
      </c>
      <c r="E26" s="23" t="n">
        <f aca="false">E40</f>
        <v>1197839.08</v>
      </c>
      <c r="F26" s="23" t="n">
        <f aca="false">F40</f>
        <v>1211834</v>
      </c>
      <c r="G26" s="23" t="n">
        <f aca="false">G40</f>
        <v>1191500.53</v>
      </c>
      <c r="H26" s="23" t="n">
        <f aca="false">H40</f>
        <v>1190310</v>
      </c>
      <c r="I26" s="23" t="n">
        <f aca="false">I40</f>
        <v>0</v>
      </c>
      <c r="J26" s="23" t="n">
        <f aca="false">J40</f>
        <v>0</v>
      </c>
      <c r="K26" s="23" t="n">
        <f aca="false">K40</f>
        <v>0</v>
      </c>
      <c r="L26" s="23" t="n">
        <f aca="false">L40</f>
        <v>0</v>
      </c>
      <c r="M26" s="23" t="n">
        <f aca="false">M40</f>
        <v>1190310</v>
      </c>
      <c r="N26" s="23" t="n">
        <f aca="false">N40</f>
        <v>0</v>
      </c>
      <c r="O26" s="24" t="n">
        <f aca="false">N26/$M26</f>
        <v>0</v>
      </c>
      <c r="P26" s="23" t="n">
        <f aca="false">P40</f>
        <v>0</v>
      </c>
      <c r="Q26" s="24" t="n">
        <f aca="false">P26/$M26</f>
        <v>0</v>
      </c>
      <c r="R26" s="23" t="n">
        <f aca="false">R40</f>
        <v>0</v>
      </c>
      <c r="S26" s="24" t="n">
        <f aca="false">R26/$M26</f>
        <v>0</v>
      </c>
      <c r="T26" s="23" t="n">
        <f aca="false">T40</f>
        <v>0</v>
      </c>
      <c r="U26" s="24" t="n">
        <f aca="false">T26/$M26</f>
        <v>0</v>
      </c>
      <c r="V26" s="23" t="n">
        <f aca="false">V40</f>
        <v>1258696</v>
      </c>
      <c r="W26" s="23" t="n">
        <f aca="false">W40</f>
        <v>1328719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1058767.42</v>
      </c>
      <c r="E27" s="26" t="n">
        <f aca="false">SUM(E26:E26)</f>
        <v>1197839.08</v>
      </c>
      <c r="F27" s="26" t="n">
        <f aca="false">SUM(F26:F26)</f>
        <v>1211834</v>
      </c>
      <c r="G27" s="26" t="n">
        <f aca="false">SUM(G26:G26)</f>
        <v>1191500.53</v>
      </c>
      <c r="H27" s="26" t="n">
        <f aca="false">SUM(H26:H26)</f>
        <v>1190310</v>
      </c>
      <c r="I27" s="26" t="n">
        <f aca="false">SUM(I26:I26)</f>
        <v>0</v>
      </c>
      <c r="J27" s="26" t="n">
        <f aca="false">SUM(J26:J26)</f>
        <v>0</v>
      </c>
      <c r="K27" s="26" t="n">
        <f aca="false">SUM(K26:K26)</f>
        <v>0</v>
      </c>
      <c r="L27" s="26" t="n">
        <f aca="false">SUM(L26:L26)</f>
        <v>0</v>
      </c>
      <c r="M27" s="26" t="n">
        <f aca="false">SUM(M26:M26)</f>
        <v>1190310</v>
      </c>
      <c r="N27" s="26" t="n">
        <f aca="false">SUM(N26:N26)</f>
        <v>0</v>
      </c>
      <c r="O27" s="27" t="n">
        <f aca="false">N27/$M27</f>
        <v>0</v>
      </c>
      <c r="P27" s="26" t="n">
        <f aca="false">SUM(P26:P26)</f>
        <v>0</v>
      </c>
      <c r="Q27" s="27" t="n">
        <f aca="false">P27/$M27</f>
        <v>0</v>
      </c>
      <c r="R27" s="26" t="n">
        <f aca="false">SUM(R26:R26)</f>
        <v>0</v>
      </c>
      <c r="S27" s="27" t="n">
        <f aca="false">R27/$M27</f>
        <v>0</v>
      </c>
      <c r="T27" s="26" t="n">
        <f aca="false">SUM(T26:T26)</f>
        <v>0</v>
      </c>
      <c r="U27" s="27" t="n">
        <f aca="false">T27/$M27</f>
        <v>0</v>
      </c>
      <c r="V27" s="26" t="n">
        <f aca="false">SUM(V26:V26)</f>
        <v>1258696</v>
      </c>
      <c r="W27" s="26" t="n">
        <f aca="false">SUM(W26:W26)</f>
        <v>1328719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975606.76</v>
      </c>
      <c r="E31" s="11" t="n">
        <v>1090114.86</v>
      </c>
      <c r="F31" s="11" t="n">
        <v>1112134</v>
      </c>
      <c r="G31" s="11" t="n">
        <v>1093700.52</v>
      </c>
      <c r="H31" s="11" t="n">
        <v>1079448</v>
      </c>
      <c r="I31" s="11"/>
      <c r="J31" s="11"/>
      <c r="K31" s="11"/>
      <c r="L31" s="11"/>
      <c r="M31" s="11" t="n">
        <f aca="false">H31+SUM(I31:L31)</f>
        <v>1079448</v>
      </c>
      <c r="N31" s="11"/>
      <c r="O31" s="12" t="n">
        <f aca="false">N31/$M31</f>
        <v>0</v>
      </c>
      <c r="P31" s="11"/>
      <c r="Q31" s="12" t="n">
        <f aca="false">P31/$M31</f>
        <v>0</v>
      </c>
      <c r="R31" s="11"/>
      <c r="S31" s="12" t="n">
        <f aca="false">R31/$M31</f>
        <v>0</v>
      </c>
      <c r="T31" s="11"/>
      <c r="U31" s="12" t="n">
        <f aca="false">T31/$M31</f>
        <v>0</v>
      </c>
      <c r="V31" s="11" t="n">
        <v>1147834</v>
      </c>
      <c r="W31" s="11" t="n">
        <v>1217857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7935.49</v>
      </c>
      <c r="E32" s="11" t="n">
        <v>26123.33</v>
      </c>
      <c r="F32" s="11" t="n">
        <v>19760</v>
      </c>
      <c r="G32" s="11" t="n">
        <v>13578.36</v>
      </c>
      <c r="H32" s="11" t="n">
        <v>13578</v>
      </c>
      <c r="I32" s="11"/>
      <c r="J32" s="11"/>
      <c r="K32" s="11"/>
      <c r="L32" s="11"/>
      <c r="M32" s="11" t="n">
        <f aca="false">H32+SUM(I32:L32)</f>
        <v>13578</v>
      </c>
      <c r="N32" s="11"/>
      <c r="O32" s="12" t="n">
        <f aca="false">N32/$M32</f>
        <v>0</v>
      </c>
      <c r="P32" s="11"/>
      <c r="Q32" s="12" t="n">
        <f aca="false">P32/$M32</f>
        <v>0</v>
      </c>
      <c r="R32" s="11"/>
      <c r="S32" s="12" t="n">
        <f aca="false">R32/$M32</f>
        <v>0</v>
      </c>
      <c r="T32" s="11"/>
      <c r="U32" s="12" t="n">
        <f aca="false">T32/$M32</f>
        <v>0</v>
      </c>
      <c r="V32" s="11" t="n">
        <f aca="false">H32</f>
        <v>13578</v>
      </c>
      <c r="W32" s="11" t="n">
        <f aca="false">V32</f>
        <v>13578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20883.13</v>
      </c>
      <c r="E33" s="11" t="n">
        <v>23137.6</v>
      </c>
      <c r="F33" s="11" t="n">
        <v>23060</v>
      </c>
      <c r="G33" s="11" t="n">
        <v>21816.37</v>
      </c>
      <c r="H33" s="11" t="n">
        <v>21816</v>
      </c>
      <c r="I33" s="11"/>
      <c r="J33" s="11"/>
      <c r="K33" s="11"/>
      <c r="L33" s="11"/>
      <c r="M33" s="11" t="n">
        <f aca="false">H33+SUM(I33:L33)</f>
        <v>21816</v>
      </c>
      <c r="N33" s="11"/>
      <c r="O33" s="12" t="n">
        <f aca="false">N33/$M33</f>
        <v>0</v>
      </c>
      <c r="P33" s="11"/>
      <c r="Q33" s="12" t="n">
        <f aca="false">P33/$M33</f>
        <v>0</v>
      </c>
      <c r="R33" s="11"/>
      <c r="S33" s="12" t="n">
        <f aca="false">R33/$M33</f>
        <v>0</v>
      </c>
      <c r="T33" s="11"/>
      <c r="U33" s="12" t="n">
        <f aca="false">T33/$M33</f>
        <v>0</v>
      </c>
      <c r="V33" s="11" t="n">
        <f aca="false">H33</f>
        <v>21816</v>
      </c>
      <c r="W33" s="11" t="n">
        <f aca="false">V33</f>
        <v>21816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140.65</v>
      </c>
      <c r="E34" s="11" t="n">
        <v>94.9</v>
      </c>
      <c r="F34" s="11" t="n">
        <v>90</v>
      </c>
      <c r="G34" s="11" t="n">
        <v>100.18</v>
      </c>
      <c r="H34" s="11" t="n">
        <v>100</v>
      </c>
      <c r="I34" s="11"/>
      <c r="J34" s="11"/>
      <c r="K34" s="11"/>
      <c r="L34" s="11"/>
      <c r="M34" s="11" t="n">
        <f aca="false">H34+SUM(I34:L34)</f>
        <v>100</v>
      </c>
      <c r="N34" s="11"/>
      <c r="O34" s="12" t="n">
        <f aca="false">N34/$M34</f>
        <v>0</v>
      </c>
      <c r="P34" s="11"/>
      <c r="Q34" s="12" t="n">
        <f aca="false">P34/$M34</f>
        <v>0</v>
      </c>
      <c r="R34" s="11"/>
      <c r="S34" s="12" t="n">
        <f aca="false">R34/$M34</f>
        <v>0</v>
      </c>
      <c r="T34" s="11"/>
      <c r="U34" s="12" t="n">
        <f aca="false">T34/$M34</f>
        <v>0</v>
      </c>
      <c r="V34" s="11" t="n">
        <f aca="false">H34</f>
        <v>100</v>
      </c>
      <c r="W34" s="11" t="n">
        <f aca="false">V34</f>
        <v>100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2601.41</v>
      </c>
      <c r="E35" s="11" t="n">
        <v>2423.13</v>
      </c>
      <c r="F35" s="11" t="n">
        <v>2610</v>
      </c>
      <c r="G35" s="11" t="n">
        <v>2324.5</v>
      </c>
      <c r="H35" s="11" t="n">
        <v>2325</v>
      </c>
      <c r="I35" s="11"/>
      <c r="J35" s="11"/>
      <c r="K35" s="11"/>
      <c r="L35" s="11"/>
      <c r="M35" s="11" t="n">
        <f aca="false">H35+SUM(I35:L35)</f>
        <v>2325</v>
      </c>
      <c r="N35" s="11"/>
      <c r="O35" s="12" t="n">
        <f aca="false">N35/$M35</f>
        <v>0</v>
      </c>
      <c r="P35" s="11"/>
      <c r="Q35" s="12" t="n">
        <f aca="false">P35/$M35</f>
        <v>0</v>
      </c>
      <c r="R35" s="11"/>
      <c r="S35" s="12" t="n">
        <f aca="false">R35/$M35</f>
        <v>0</v>
      </c>
      <c r="T35" s="11"/>
      <c r="U35" s="12" t="n">
        <f aca="false">T35/$M35</f>
        <v>0</v>
      </c>
      <c r="V35" s="11" t="n">
        <f aca="false">H35</f>
        <v>2325</v>
      </c>
      <c r="W35" s="11" t="n">
        <f aca="false">V35</f>
        <v>2325</v>
      </c>
    </row>
    <row r="36" customFormat="false" ht="13.9" hidden="fals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30</v>
      </c>
      <c r="G36" s="11" t="n">
        <v>0</v>
      </c>
      <c r="H36" s="11" t="n">
        <v>0</v>
      </c>
      <c r="I36" s="11"/>
      <c r="J36" s="11"/>
      <c r="K36" s="11"/>
      <c r="L36" s="11"/>
      <c r="M36" s="11" t="n">
        <f aca="false">H36+SUM(I36:L36)</f>
        <v>0</v>
      </c>
      <c r="N36" s="11"/>
      <c r="O36" s="12" t="e">
        <f aca="false">N36/$M36</f>
        <v>#DIV/0!</v>
      </c>
      <c r="P36" s="11"/>
      <c r="Q36" s="12" t="e">
        <f aca="false">P36/$M36</f>
        <v>#DIV/0!</v>
      </c>
      <c r="R36" s="11"/>
      <c r="S36" s="12" t="e">
        <f aca="false">R36/$M36</f>
        <v>#DIV/0!</v>
      </c>
      <c r="T36" s="11"/>
      <c r="U36" s="12" t="e">
        <f aca="false">T36/$M36</f>
        <v>#DIV/0!</v>
      </c>
      <c r="V36" s="11" t="n">
        <f aca="false">H36</f>
        <v>0</v>
      </c>
      <c r="W36" s="11" t="n">
        <f aca="false">V36</f>
        <v>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614.4</v>
      </c>
      <c r="E37" s="11" t="n">
        <v>400.2</v>
      </c>
      <c r="F37" s="11" t="n">
        <v>530</v>
      </c>
      <c r="G37" s="11" t="n">
        <v>305.1</v>
      </c>
      <c r="H37" s="11" t="n">
        <v>305</v>
      </c>
      <c r="I37" s="11"/>
      <c r="J37" s="11"/>
      <c r="K37" s="11"/>
      <c r="L37" s="11"/>
      <c r="M37" s="11" t="n">
        <f aca="false">H37+SUM(I37:L37)</f>
        <v>305</v>
      </c>
      <c r="N37" s="11"/>
      <c r="O37" s="12" t="n">
        <f aca="false">N37/$M37</f>
        <v>0</v>
      </c>
      <c r="P37" s="11"/>
      <c r="Q37" s="12" t="n">
        <f aca="false">P37/$M37</f>
        <v>0</v>
      </c>
      <c r="R37" s="11"/>
      <c r="S37" s="12" t="n">
        <f aca="false">R37/$M37</f>
        <v>0</v>
      </c>
      <c r="T37" s="11"/>
      <c r="U37" s="12" t="n">
        <f aca="false">T37/$M37</f>
        <v>0</v>
      </c>
      <c r="V37" s="11" t="n">
        <f aca="false">H37</f>
        <v>305</v>
      </c>
      <c r="W37" s="11" t="n">
        <f aca="false">V37</f>
        <v>305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2014.43</v>
      </c>
      <c r="E38" s="11" t="n">
        <v>2091.67</v>
      </c>
      <c r="F38" s="11" t="n">
        <v>2330</v>
      </c>
      <c r="G38" s="11" t="n">
        <v>852.1</v>
      </c>
      <c r="H38" s="11" t="n">
        <v>850</v>
      </c>
      <c r="I38" s="11"/>
      <c r="J38" s="11"/>
      <c r="K38" s="11"/>
      <c r="L38" s="11"/>
      <c r="M38" s="11" t="n">
        <f aca="false">H38+SUM(I38:L38)</f>
        <v>850</v>
      </c>
      <c r="N38" s="11"/>
      <c r="O38" s="12" t="n">
        <f aca="false">N38/$M38</f>
        <v>0</v>
      </c>
      <c r="P38" s="11"/>
      <c r="Q38" s="12" t="n">
        <f aca="false">P38/$M38</f>
        <v>0</v>
      </c>
      <c r="R38" s="11"/>
      <c r="S38" s="12" t="n">
        <f aca="false">R38/$M38</f>
        <v>0</v>
      </c>
      <c r="T38" s="11"/>
      <c r="U38" s="12" t="n">
        <f aca="false">T38/$M38</f>
        <v>0</v>
      </c>
      <c r="V38" s="11" t="n">
        <f aca="false">H38</f>
        <v>850</v>
      </c>
      <c r="W38" s="11" t="n">
        <f aca="false">V38</f>
        <v>850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48971.15</v>
      </c>
      <c r="E39" s="11" t="n">
        <v>53453.39</v>
      </c>
      <c r="F39" s="11" t="n">
        <v>51290</v>
      </c>
      <c r="G39" s="11" t="n">
        <v>58823.4</v>
      </c>
      <c r="H39" s="11" t="n">
        <f aca="false">ROUND(G39/18.01*22.01,0)</f>
        <v>71888</v>
      </c>
      <c r="I39" s="11"/>
      <c r="J39" s="11"/>
      <c r="K39" s="11"/>
      <c r="L39" s="11"/>
      <c r="M39" s="11" t="n">
        <f aca="false">H39+SUM(I39:L39)</f>
        <v>71888</v>
      </c>
      <c r="N39" s="11"/>
      <c r="O39" s="12" t="n">
        <f aca="false">N39/$M39</f>
        <v>0</v>
      </c>
      <c r="P39" s="11"/>
      <c r="Q39" s="12" t="n">
        <f aca="false">P39/$M39</f>
        <v>0</v>
      </c>
      <c r="R39" s="11"/>
      <c r="S39" s="12" t="n">
        <f aca="false">R39/$M39</f>
        <v>0</v>
      </c>
      <c r="T39" s="11"/>
      <c r="U39" s="12" t="n">
        <f aca="false">T39/$M39</f>
        <v>0</v>
      </c>
      <c r="V39" s="11" t="n">
        <f aca="false">H39</f>
        <v>71888</v>
      </c>
      <c r="W39" s="11" t="n">
        <f aca="false">V39</f>
        <v>71888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1058767.42</v>
      </c>
      <c r="E40" s="14" t="n">
        <f aca="false">SUM(E31:E39)</f>
        <v>1197839.08</v>
      </c>
      <c r="F40" s="14" t="n">
        <f aca="false">SUM(F31:F39)</f>
        <v>1211834</v>
      </c>
      <c r="G40" s="14" t="n">
        <f aca="false">SUM(G31:G39)</f>
        <v>1191500.53</v>
      </c>
      <c r="H40" s="14" t="n">
        <f aca="false">SUM(H31:H39)</f>
        <v>1190310</v>
      </c>
      <c r="I40" s="14" t="n">
        <f aca="false">SUM(I31:I39)</f>
        <v>0</v>
      </c>
      <c r="J40" s="14" t="n">
        <f aca="false">SUM(J31:J39)</f>
        <v>0</v>
      </c>
      <c r="K40" s="14" t="n">
        <f aca="false">SUM(K31:K39)</f>
        <v>0</v>
      </c>
      <c r="L40" s="14" t="n">
        <f aca="false">SUM(L31:L39)</f>
        <v>0</v>
      </c>
      <c r="M40" s="14" t="n">
        <f aca="false">SUM(M31:M39)</f>
        <v>1190310</v>
      </c>
      <c r="N40" s="14" t="n">
        <f aca="false">SUM(N31:N39)</f>
        <v>0</v>
      </c>
      <c r="O40" s="15" t="n">
        <f aca="false">N40/$M40</f>
        <v>0</v>
      </c>
      <c r="P40" s="14" t="n">
        <f aca="false">SUM(P31:P39)</f>
        <v>0</v>
      </c>
      <c r="Q40" s="15" t="n">
        <f aca="false">P40/$M40</f>
        <v>0</v>
      </c>
      <c r="R40" s="14" t="n">
        <f aca="false">SUM(R31:R39)</f>
        <v>0</v>
      </c>
      <c r="S40" s="15" t="n">
        <f aca="false">R40/$M40</f>
        <v>0</v>
      </c>
      <c r="T40" s="14" t="n">
        <f aca="false">SUM(T31:T39)</f>
        <v>0</v>
      </c>
      <c r="U40" s="15" t="n">
        <f aca="false">T40/$M40</f>
        <v>0</v>
      </c>
      <c r="V40" s="14" t="n">
        <f aca="false">SUM(V31:V39)</f>
        <v>1258696</v>
      </c>
      <c r="W40" s="14" t="n">
        <f aca="false">SUM(W31:W39)</f>
        <v>1328719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D53</f>
        <v>574.64</v>
      </c>
      <c r="E44" s="23" t="n">
        <f aca="false">E53</f>
        <v>0</v>
      </c>
      <c r="F44" s="23" t="n">
        <f aca="false">F53</f>
        <v>0</v>
      </c>
      <c r="G44" s="23" t="n">
        <f aca="false">G53</f>
        <v>687.56</v>
      </c>
      <c r="H44" s="23" t="n">
        <f aca="false">H53</f>
        <v>4600</v>
      </c>
      <c r="I44" s="23" t="n">
        <f aca="false">I53</f>
        <v>0</v>
      </c>
      <c r="J44" s="23" t="n">
        <f aca="false">J53</f>
        <v>0</v>
      </c>
      <c r="K44" s="23" t="n">
        <f aca="false">K53</f>
        <v>0</v>
      </c>
      <c r="L44" s="23" t="n">
        <f aca="false">L53</f>
        <v>0</v>
      </c>
      <c r="M44" s="23" t="n">
        <f aca="false">M53</f>
        <v>4600</v>
      </c>
      <c r="N44" s="23" t="n">
        <f aca="false">N53</f>
        <v>0</v>
      </c>
      <c r="O44" s="24" t="n">
        <f aca="false">N44/$M44</f>
        <v>0</v>
      </c>
      <c r="P44" s="23" t="n">
        <f aca="false">P53</f>
        <v>0</v>
      </c>
      <c r="Q44" s="24" t="n">
        <f aca="false">P44/$M44</f>
        <v>0</v>
      </c>
      <c r="R44" s="23" t="n">
        <f aca="false">R53</f>
        <v>0</v>
      </c>
      <c r="S44" s="24" t="n">
        <f aca="false">R44/$M44</f>
        <v>0</v>
      </c>
      <c r="T44" s="23" t="n">
        <f aca="false">T53</f>
        <v>0</v>
      </c>
      <c r="U44" s="24" t="n">
        <f aca="false">T44/$M44</f>
        <v>0</v>
      </c>
      <c r="V44" s="23" t="n">
        <f aca="false">V53</f>
        <v>4600</v>
      </c>
      <c r="W44" s="23" t="n">
        <f aca="false">W53</f>
        <v>4600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D60</f>
        <v>103109.31</v>
      </c>
      <c r="E45" s="23" t="n">
        <f aca="false">E60</f>
        <v>122228.76</v>
      </c>
      <c r="F45" s="23" t="n">
        <f aca="false">F60</f>
        <v>92575</v>
      </c>
      <c r="G45" s="23" t="n">
        <f aca="false">G60</f>
        <v>112862.17</v>
      </c>
      <c r="H45" s="23" t="n">
        <f aca="false">H60</f>
        <v>108624</v>
      </c>
      <c r="I45" s="23" t="n">
        <f aca="false">I60</f>
        <v>0</v>
      </c>
      <c r="J45" s="23" t="n">
        <f aca="false">J60</f>
        <v>0</v>
      </c>
      <c r="K45" s="23" t="n">
        <f aca="false">K60</f>
        <v>0</v>
      </c>
      <c r="L45" s="23" t="n">
        <f aca="false">L60</f>
        <v>0</v>
      </c>
      <c r="M45" s="23" t="n">
        <f aca="false">M60</f>
        <v>108624</v>
      </c>
      <c r="N45" s="23" t="n">
        <f aca="false">N60</f>
        <v>0</v>
      </c>
      <c r="O45" s="24" t="n">
        <f aca="false">N45/$M45</f>
        <v>0</v>
      </c>
      <c r="P45" s="23" t="n">
        <f aca="false">P60</f>
        <v>0</v>
      </c>
      <c r="Q45" s="24" t="n">
        <f aca="false">P45/$M45</f>
        <v>0</v>
      </c>
      <c r="R45" s="23" t="n">
        <f aca="false">R60</f>
        <v>0</v>
      </c>
      <c r="S45" s="24" t="n">
        <f aca="false">R45/$M45</f>
        <v>0</v>
      </c>
      <c r="T45" s="23" t="n">
        <f aca="false">T60</f>
        <v>0</v>
      </c>
      <c r="U45" s="24" t="n">
        <f aca="false">T45/$M45</f>
        <v>0</v>
      </c>
      <c r="V45" s="23" t="n">
        <f aca="false">V60</f>
        <v>102528</v>
      </c>
      <c r="W45" s="23" t="n">
        <f aca="false">W60</f>
        <v>102528</v>
      </c>
    </row>
    <row r="46" customFormat="false" ht="13.9" hidden="false" customHeight="true" outlineLevel="0" collapsed="false">
      <c r="A46" s="21"/>
      <c r="B46" s="22" t="n">
        <v>72</v>
      </c>
      <c r="C46" s="22" t="s">
        <v>25</v>
      </c>
      <c r="D46" s="23" t="n">
        <f aca="false">D63</f>
        <v>51128.59</v>
      </c>
      <c r="E46" s="23" t="n">
        <f aca="false">E63</f>
        <v>52949.59</v>
      </c>
      <c r="F46" s="23" t="n">
        <f aca="false">F63</f>
        <v>42870</v>
      </c>
      <c r="G46" s="23" t="n">
        <f aca="false">G63</f>
        <v>38665.82</v>
      </c>
      <c r="H46" s="23" t="n">
        <f aca="false">H63</f>
        <v>36973</v>
      </c>
      <c r="I46" s="23" t="n">
        <f aca="false">I63</f>
        <v>0</v>
      </c>
      <c r="J46" s="23" t="n">
        <f aca="false">J63</f>
        <v>0</v>
      </c>
      <c r="K46" s="23" t="n">
        <f aca="false">K63</f>
        <v>0</v>
      </c>
      <c r="L46" s="23" t="n">
        <f aca="false">L63</f>
        <v>0</v>
      </c>
      <c r="M46" s="23" t="n">
        <f aca="false">M63</f>
        <v>36973</v>
      </c>
      <c r="N46" s="23" t="n">
        <f aca="false">N63</f>
        <v>0</v>
      </c>
      <c r="O46" s="24" t="n">
        <f aca="false">N46/$M46</f>
        <v>0</v>
      </c>
      <c r="P46" s="23" t="n">
        <f aca="false">P63</f>
        <v>0</v>
      </c>
      <c r="Q46" s="24" t="n">
        <f aca="false">P46/$M46</f>
        <v>0</v>
      </c>
      <c r="R46" s="23" t="n">
        <f aca="false">R63</f>
        <v>0</v>
      </c>
      <c r="S46" s="24" t="n">
        <f aca="false">R46/$M46</f>
        <v>0</v>
      </c>
      <c r="T46" s="23" t="n">
        <f aca="false">T63</f>
        <v>0</v>
      </c>
      <c r="U46" s="24" t="n">
        <f aca="false">T46/$M46</f>
        <v>0</v>
      </c>
      <c r="V46" s="23" t="n">
        <f aca="false">V63</f>
        <v>36973</v>
      </c>
      <c r="W46" s="23" t="n">
        <f aca="false">W63</f>
        <v>36973</v>
      </c>
    </row>
    <row r="47" customFormat="false" ht="13.9" hidden="false" customHeight="true" outlineLevel="0" collapsed="false">
      <c r="A47" s="17"/>
      <c r="B47" s="18"/>
      <c r="C47" s="25" t="s">
        <v>30</v>
      </c>
      <c r="D47" s="26" t="n">
        <f aca="false">SUM(D45:D46)</f>
        <v>154237.9</v>
      </c>
      <c r="E47" s="26" t="n">
        <f aca="false">SUM(E45:E46)</f>
        <v>175178.35</v>
      </c>
      <c r="F47" s="26" t="n">
        <f aca="false">SUM(F45:F46)</f>
        <v>135445</v>
      </c>
      <c r="G47" s="26" t="n">
        <f aca="false">SUM(G45:G46)</f>
        <v>151527.99</v>
      </c>
      <c r="H47" s="26" t="n">
        <f aca="false">SUM(H45:H46)</f>
        <v>145597</v>
      </c>
      <c r="I47" s="26" t="n">
        <f aca="false">SUM(I45:I46)</f>
        <v>0</v>
      </c>
      <c r="J47" s="26" t="n">
        <f aca="false">SUM(J45:J46)</f>
        <v>0</v>
      </c>
      <c r="K47" s="26" t="n">
        <f aca="false">SUM(K45:K46)</f>
        <v>0</v>
      </c>
      <c r="L47" s="26" t="n">
        <f aca="false">SUM(L45:L46)</f>
        <v>0</v>
      </c>
      <c r="M47" s="26" t="n">
        <f aca="false">SUM(M45:M46)</f>
        <v>145597</v>
      </c>
      <c r="N47" s="26" t="n">
        <f aca="false">SUM(N45:N46)</f>
        <v>0</v>
      </c>
      <c r="O47" s="27" t="n">
        <f aca="false">N47/$M47</f>
        <v>0</v>
      </c>
      <c r="P47" s="26" t="n">
        <f aca="false">SUM(P45:P46)</f>
        <v>0</v>
      </c>
      <c r="Q47" s="27" t="n">
        <f aca="false">P47/$M47</f>
        <v>0</v>
      </c>
      <c r="R47" s="26" t="n">
        <f aca="false">SUM(R45:R46)</f>
        <v>0</v>
      </c>
      <c r="S47" s="27" t="n">
        <f aca="false">R47/$M47</f>
        <v>0</v>
      </c>
      <c r="T47" s="26" t="n">
        <f aca="false">SUM(T45:T46)</f>
        <v>0</v>
      </c>
      <c r="U47" s="27" t="n">
        <f aca="false">T47/$M47</f>
        <v>0</v>
      </c>
      <c r="V47" s="26" t="n">
        <f aca="false">SUM(V45:V46)</f>
        <v>139501</v>
      </c>
      <c r="W47" s="26" t="n">
        <f aca="false">SUM(W45:W46)</f>
        <v>139501</v>
      </c>
    </row>
    <row r="49" customFormat="false" ht="13.9" hidden="false" customHeight="true" outlineLevel="0" collapsed="false">
      <c r="A49" s="28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</row>
    <row r="50" customFormat="false" ht="13.9" hidden="false" customHeight="true" outlineLevel="0" collapsed="false">
      <c r="A50" s="7" t="s">
        <v>33</v>
      </c>
      <c r="B50" s="7" t="s">
        <v>34</v>
      </c>
      <c r="C50" s="7" t="s">
        <v>35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8" t="s">
        <v>12</v>
      </c>
      <c r="P50" s="7" t="s">
        <v>13</v>
      </c>
      <c r="Q50" s="8" t="s">
        <v>14</v>
      </c>
      <c r="R50" s="7" t="s">
        <v>15</v>
      </c>
      <c r="S50" s="8" t="s">
        <v>16</v>
      </c>
      <c r="T50" s="7" t="s">
        <v>17</v>
      </c>
      <c r="U50" s="8" t="s">
        <v>18</v>
      </c>
      <c r="V50" s="7" t="s">
        <v>19</v>
      </c>
      <c r="W50" s="7" t="s">
        <v>20</v>
      </c>
    </row>
    <row r="51" customFormat="false" ht="13.9" hidden="false" customHeight="true" outlineLevel="0" collapsed="false">
      <c r="A51" s="32" t="s">
        <v>49</v>
      </c>
      <c r="B51" s="10" t="n">
        <v>290</v>
      </c>
      <c r="C51" s="10" t="s">
        <v>50</v>
      </c>
      <c r="D51" s="33" t="n">
        <v>574.64</v>
      </c>
      <c r="E51" s="33" t="n">
        <v>0</v>
      </c>
      <c r="F51" s="33" t="n">
        <v>0</v>
      </c>
      <c r="G51" s="33" t="n">
        <v>0</v>
      </c>
      <c r="H51" s="33" t="n">
        <v>0</v>
      </c>
      <c r="I51" s="33"/>
      <c r="J51" s="33"/>
      <c r="K51" s="33"/>
      <c r="L51" s="33"/>
      <c r="M51" s="33" t="n">
        <f aca="false">H51+SUM(I51:L51)</f>
        <v>0</v>
      </c>
      <c r="N51" s="33"/>
      <c r="O51" s="34" t="e">
        <f aca="false">N51/$M51</f>
        <v>#DIV/0!</v>
      </c>
      <c r="P51" s="33"/>
      <c r="Q51" s="34" t="e">
        <f aca="false">P51/$M51</f>
        <v>#DIV/0!</v>
      </c>
      <c r="R51" s="33"/>
      <c r="S51" s="34" t="e">
        <f aca="false">R51/$M51</f>
        <v>#DIV/0!</v>
      </c>
      <c r="T51" s="33"/>
      <c r="U51" s="34" t="e">
        <f aca="false">T51/$M51</f>
        <v>#DIV/0!</v>
      </c>
      <c r="V51" s="11" t="n">
        <f aca="false">H51</f>
        <v>0</v>
      </c>
      <c r="W51" s="11" t="n">
        <f aca="false">V51</f>
        <v>0</v>
      </c>
    </row>
    <row r="52" customFormat="false" ht="13.9" hidden="false" customHeight="true" outlineLevel="0" collapsed="false">
      <c r="A52" s="32"/>
      <c r="B52" s="10" t="s">
        <v>51</v>
      </c>
      <c r="C52" s="10" t="s">
        <v>52</v>
      </c>
      <c r="D52" s="33" t="n">
        <v>0</v>
      </c>
      <c r="E52" s="33" t="n">
        <v>0</v>
      </c>
      <c r="F52" s="33" t="n">
        <v>0</v>
      </c>
      <c r="G52" s="33" t="n">
        <v>687.56</v>
      </c>
      <c r="H52" s="33" t="n">
        <v>4600</v>
      </c>
      <c r="I52" s="33"/>
      <c r="J52" s="33"/>
      <c r="K52" s="33"/>
      <c r="L52" s="33"/>
      <c r="M52" s="33" t="n">
        <f aca="false">H52+SUM(I52:L52)</f>
        <v>4600</v>
      </c>
      <c r="N52" s="33"/>
      <c r="O52" s="34" t="n">
        <f aca="false">N52/$M52</f>
        <v>0</v>
      </c>
      <c r="P52" s="33"/>
      <c r="Q52" s="34" t="n">
        <f aca="false">P52/$M52</f>
        <v>0</v>
      </c>
      <c r="R52" s="33"/>
      <c r="S52" s="34" t="n">
        <f aca="false">R52/$M52</f>
        <v>0</v>
      </c>
      <c r="T52" s="33"/>
      <c r="U52" s="34" t="n">
        <f aca="false">T52/$M52</f>
        <v>0</v>
      </c>
      <c r="V52" s="11" t="n">
        <f aca="false">H52</f>
        <v>4600</v>
      </c>
      <c r="W52" s="11" t="n">
        <f aca="false">V52</f>
        <v>4600</v>
      </c>
    </row>
    <row r="53" customFormat="false" ht="13.9" hidden="false" customHeight="true" outlineLevel="0" collapsed="false">
      <c r="A53" s="35" t="s">
        <v>21</v>
      </c>
      <c r="B53" s="35" t="n">
        <v>111</v>
      </c>
      <c r="C53" s="35" t="s">
        <v>47</v>
      </c>
      <c r="D53" s="36" t="n">
        <f aca="false">SUM(D51)</f>
        <v>574.64</v>
      </c>
      <c r="E53" s="36" t="n">
        <f aca="false">SUM(E51)</f>
        <v>0</v>
      </c>
      <c r="F53" s="36" t="n">
        <f aca="false">SUM(F51:F52)</f>
        <v>0</v>
      </c>
      <c r="G53" s="36" t="n">
        <f aca="false">SUM(G51:G52)</f>
        <v>687.56</v>
      </c>
      <c r="H53" s="36" t="n">
        <f aca="false">SUM(H51:H52)</f>
        <v>4600</v>
      </c>
      <c r="I53" s="36" t="n">
        <f aca="false">SUM(I51:I52)</f>
        <v>0</v>
      </c>
      <c r="J53" s="36" t="n">
        <f aca="false">SUM(J51:J52)</f>
        <v>0</v>
      </c>
      <c r="K53" s="36" t="n">
        <f aca="false">SUM(K51:K52)</f>
        <v>0</v>
      </c>
      <c r="L53" s="36" t="n">
        <f aca="false">SUM(L51:L52)</f>
        <v>0</v>
      </c>
      <c r="M53" s="36" t="n">
        <f aca="false">SUM(M51:M52)</f>
        <v>4600</v>
      </c>
      <c r="N53" s="36" t="n">
        <f aca="false">SUM(N51:N52)</f>
        <v>0</v>
      </c>
      <c r="O53" s="37" t="n">
        <f aca="false">N53/$M53</f>
        <v>0</v>
      </c>
      <c r="P53" s="36" t="n">
        <f aca="false">SUM(P51:P52)</f>
        <v>0</v>
      </c>
      <c r="Q53" s="37" t="n">
        <f aca="false">P53/$M53</f>
        <v>0</v>
      </c>
      <c r="R53" s="36" t="n">
        <f aca="false">SUM(R51:R52)</f>
        <v>0</v>
      </c>
      <c r="S53" s="37" t="n">
        <f aca="false">R53/$M53</f>
        <v>0</v>
      </c>
      <c r="T53" s="36" t="n">
        <f aca="false">SUM(T51:T52)</f>
        <v>0</v>
      </c>
      <c r="U53" s="37" t="n">
        <f aca="false">T53/$M53</f>
        <v>0</v>
      </c>
      <c r="V53" s="36" t="n">
        <f aca="false">SUM(V51:V52)</f>
        <v>4600</v>
      </c>
      <c r="W53" s="36" t="n">
        <f aca="false">SUM(W51:W52)</f>
        <v>4600</v>
      </c>
    </row>
    <row r="54" customFormat="false" ht="13.9" hidden="false" customHeight="true" outlineLevel="0" collapsed="false">
      <c r="A54" s="38" t="s">
        <v>49</v>
      </c>
      <c r="B54" s="10" t="n">
        <v>210</v>
      </c>
      <c r="C54" s="10" t="s">
        <v>53</v>
      </c>
      <c r="D54" s="11" t="n">
        <v>4424.67</v>
      </c>
      <c r="E54" s="11" t="n">
        <v>3657.2</v>
      </c>
      <c r="F54" s="11" t="n">
        <v>4180</v>
      </c>
      <c r="G54" s="11" t="n">
        <v>1674.8</v>
      </c>
      <c r="H54" s="11" t="n">
        <v>1670</v>
      </c>
      <c r="I54" s="11"/>
      <c r="J54" s="11"/>
      <c r="K54" s="11"/>
      <c r="L54" s="11"/>
      <c r="M54" s="11" t="n">
        <f aca="false">H54+SUM(I54:L54)</f>
        <v>1670</v>
      </c>
      <c r="N54" s="11"/>
      <c r="O54" s="12" t="n">
        <f aca="false">N54/$M54</f>
        <v>0</v>
      </c>
      <c r="P54" s="11"/>
      <c r="Q54" s="12" t="n">
        <f aca="false">P54/$M54</f>
        <v>0</v>
      </c>
      <c r="R54" s="11"/>
      <c r="S54" s="12" t="n">
        <f aca="false">R54/$M54</f>
        <v>0</v>
      </c>
      <c r="T54" s="11"/>
      <c r="U54" s="12" t="n">
        <f aca="false">T54/$M54</f>
        <v>0</v>
      </c>
      <c r="V54" s="11" t="n">
        <f aca="false">H54</f>
        <v>1670</v>
      </c>
      <c r="W54" s="11" t="n">
        <f aca="false">V54</f>
        <v>1670</v>
      </c>
    </row>
    <row r="55" customFormat="false" ht="13.9" hidden="false" customHeight="true" outlineLevel="0" collapsed="false">
      <c r="A55" s="38"/>
      <c r="B55" s="10" t="n">
        <v>220</v>
      </c>
      <c r="C55" s="10" t="s">
        <v>54</v>
      </c>
      <c r="D55" s="11" t="n">
        <v>83794.12</v>
      </c>
      <c r="E55" s="11" t="n">
        <v>101306.3</v>
      </c>
      <c r="F55" s="11" t="n">
        <v>77110</v>
      </c>
      <c r="G55" s="11" t="n">
        <v>96167.28</v>
      </c>
      <c r="H55" s="11" t="n">
        <v>79925</v>
      </c>
      <c r="I55" s="11"/>
      <c r="J55" s="11"/>
      <c r="K55" s="11"/>
      <c r="L55" s="11"/>
      <c r="M55" s="11" t="n">
        <f aca="false">H55+SUM(I55:L55)</f>
        <v>79925</v>
      </c>
      <c r="N55" s="11"/>
      <c r="O55" s="12" t="n">
        <f aca="false">N55/$M55</f>
        <v>0</v>
      </c>
      <c r="P55" s="11"/>
      <c r="Q55" s="12" t="n">
        <f aca="false">P55/$M55</f>
        <v>0</v>
      </c>
      <c r="R55" s="11"/>
      <c r="S55" s="12" t="n">
        <f aca="false">R55/$M55</f>
        <v>0</v>
      </c>
      <c r="T55" s="11"/>
      <c r="U55" s="12" t="n">
        <f aca="false">T55/$M55</f>
        <v>0</v>
      </c>
      <c r="V55" s="11" t="n">
        <f aca="false">H55</f>
        <v>79925</v>
      </c>
      <c r="W55" s="11" t="n">
        <f aca="false">V55</f>
        <v>79925</v>
      </c>
    </row>
    <row r="56" customFormat="false" ht="13.9" hidden="false" customHeight="true" outlineLevel="0" collapsed="false">
      <c r="A56" s="38"/>
      <c r="B56" s="10" t="n">
        <v>230</v>
      </c>
      <c r="C56" s="10" t="s">
        <v>55</v>
      </c>
      <c r="D56" s="11" t="n">
        <v>0</v>
      </c>
      <c r="E56" s="11" t="n">
        <v>1</v>
      </c>
      <c r="F56" s="11" t="n">
        <v>0</v>
      </c>
      <c r="G56" s="11" t="n">
        <v>0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/>
      <c r="O56" s="12" t="e">
        <f aca="false">N56/$M56</f>
        <v>#DIV/0!</v>
      </c>
      <c r="P56" s="11"/>
      <c r="Q56" s="12" t="e">
        <f aca="false">P56/$M56</f>
        <v>#DIV/0!</v>
      </c>
      <c r="R56" s="11"/>
      <c r="S56" s="12" t="e">
        <f aca="false">R56/$M56</f>
        <v>#DIV/0!</v>
      </c>
      <c r="T56" s="11"/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false" customHeight="true" outlineLevel="0" collapsed="false">
      <c r="A57" s="38"/>
      <c r="B57" s="10" t="n">
        <v>240</v>
      </c>
      <c r="C57" s="10" t="s">
        <v>56</v>
      </c>
      <c r="D57" s="11" t="n">
        <v>1088.77</v>
      </c>
      <c r="E57" s="11" t="n">
        <v>687</v>
      </c>
      <c r="F57" s="11" t="n">
        <v>705</v>
      </c>
      <c r="G57" s="11" t="n">
        <v>124.55</v>
      </c>
      <c r="H57" s="11" t="n">
        <v>0</v>
      </c>
      <c r="I57" s="11"/>
      <c r="J57" s="11"/>
      <c r="K57" s="11"/>
      <c r="L57" s="11"/>
      <c r="M57" s="11" t="n">
        <f aca="false">H57+SUM(I57:L57)</f>
        <v>0</v>
      </c>
      <c r="N57" s="11"/>
      <c r="O57" s="12" t="e">
        <f aca="false">N57/$M57</f>
        <v>#DIV/0!</v>
      </c>
      <c r="P57" s="11"/>
      <c r="Q57" s="12" t="e">
        <f aca="false">P57/$M57</f>
        <v>#DIV/0!</v>
      </c>
      <c r="R57" s="11"/>
      <c r="S57" s="12" t="e">
        <f aca="false">R57/$M57</f>
        <v>#DIV/0!</v>
      </c>
      <c r="T57" s="11"/>
      <c r="U57" s="12" t="e">
        <f aca="false">T57/$M57</f>
        <v>#DIV/0!</v>
      </c>
      <c r="V57" s="11" t="n">
        <f aca="false">H57</f>
        <v>0</v>
      </c>
      <c r="W57" s="11" t="n">
        <f aca="false">V57</f>
        <v>0</v>
      </c>
    </row>
    <row r="58" customFormat="false" ht="13.9" hidden="false" customHeight="true" outlineLevel="0" collapsed="false">
      <c r="A58" s="38"/>
      <c r="B58" s="10" t="n">
        <v>290</v>
      </c>
      <c r="C58" s="10" t="s">
        <v>50</v>
      </c>
      <c r="D58" s="11" t="n">
        <v>13774.56</v>
      </c>
      <c r="E58" s="11" t="n">
        <v>16538.86</v>
      </c>
      <c r="F58" s="11" t="n">
        <v>10580</v>
      </c>
      <c r="G58" s="11" t="n">
        <v>14895.54</v>
      </c>
      <c r="H58" s="11" t="n">
        <v>27029</v>
      </c>
      <c r="I58" s="11"/>
      <c r="J58" s="11"/>
      <c r="K58" s="11"/>
      <c r="L58" s="11"/>
      <c r="M58" s="11" t="n">
        <f aca="false">H58+SUM(I58:L58)</f>
        <v>27029</v>
      </c>
      <c r="N58" s="11"/>
      <c r="O58" s="12" t="n">
        <f aca="false">N58/$M58</f>
        <v>0</v>
      </c>
      <c r="P58" s="11"/>
      <c r="Q58" s="12" t="n">
        <f aca="false">P58/$M58</f>
        <v>0</v>
      </c>
      <c r="R58" s="11"/>
      <c r="S58" s="12" t="n">
        <f aca="false">R58/$M58</f>
        <v>0</v>
      </c>
      <c r="T58" s="11"/>
      <c r="U58" s="12" t="n">
        <f aca="false">T58/$M58</f>
        <v>0</v>
      </c>
      <c r="V58" s="11" t="n">
        <v>20933</v>
      </c>
      <c r="W58" s="11" t="n">
        <f aca="false">V58</f>
        <v>20933</v>
      </c>
    </row>
    <row r="59" customFormat="false" ht="13.9" hidden="false" customHeight="true" outlineLevel="0" collapsed="false">
      <c r="A59" s="38"/>
      <c r="B59" s="10" t="s">
        <v>51</v>
      </c>
      <c r="C59" s="10" t="s">
        <v>52</v>
      </c>
      <c r="D59" s="33" t="n">
        <v>27.19</v>
      </c>
      <c r="E59" s="33" t="n">
        <v>38.4</v>
      </c>
      <c r="F59" s="33" t="n">
        <v>0</v>
      </c>
      <c r="G59" s="33" t="n">
        <v>0</v>
      </c>
      <c r="H59" s="33" t="n">
        <v>0</v>
      </c>
      <c r="I59" s="33"/>
      <c r="J59" s="33"/>
      <c r="K59" s="33"/>
      <c r="L59" s="33"/>
      <c r="M59" s="33" t="n">
        <f aca="false">H59+SUM(I59:L59)</f>
        <v>0</v>
      </c>
      <c r="N59" s="33"/>
      <c r="O59" s="34" t="e">
        <f aca="false">N59/$M59</f>
        <v>#DIV/0!</v>
      </c>
      <c r="P59" s="33"/>
      <c r="Q59" s="34" t="e">
        <f aca="false">P59/$M59</f>
        <v>#DIV/0!</v>
      </c>
      <c r="R59" s="33"/>
      <c r="S59" s="34" t="e">
        <f aca="false">R59/$M59</f>
        <v>#DIV/0!</v>
      </c>
      <c r="T59" s="33"/>
      <c r="U59" s="34" t="e">
        <f aca="false">T59/$M59</f>
        <v>#DIV/0!</v>
      </c>
      <c r="V59" s="11" t="n">
        <f aca="false">H59</f>
        <v>0</v>
      </c>
      <c r="W59" s="11" t="n">
        <f aca="false">V59</f>
        <v>0</v>
      </c>
    </row>
    <row r="60" customFormat="false" ht="13.9" hidden="false" customHeight="true" outlineLevel="0" collapsed="false">
      <c r="A60" s="35" t="s">
        <v>21</v>
      </c>
      <c r="B60" s="35" t="n">
        <v>41</v>
      </c>
      <c r="C60" s="35" t="s">
        <v>23</v>
      </c>
      <c r="D60" s="36" t="n">
        <f aca="false">SUM(D54:D59)</f>
        <v>103109.31</v>
      </c>
      <c r="E60" s="36" t="n">
        <f aca="false">SUM(E54:E59)</f>
        <v>122228.76</v>
      </c>
      <c r="F60" s="36" t="n">
        <f aca="false">SUM(F54:F59)</f>
        <v>92575</v>
      </c>
      <c r="G60" s="36" t="n">
        <f aca="false">SUM(G54:G59)</f>
        <v>112862.17</v>
      </c>
      <c r="H60" s="36" t="n">
        <f aca="false">SUM(H54:H59)</f>
        <v>108624</v>
      </c>
      <c r="I60" s="36" t="n">
        <f aca="false">SUM(I54:I59)</f>
        <v>0</v>
      </c>
      <c r="J60" s="36" t="n">
        <f aca="false">SUM(J54:J59)</f>
        <v>0</v>
      </c>
      <c r="K60" s="36" t="n">
        <f aca="false">SUM(K54:K59)</f>
        <v>0</v>
      </c>
      <c r="L60" s="36" t="n">
        <f aca="false">SUM(L54:L59)</f>
        <v>0</v>
      </c>
      <c r="M60" s="36" t="n">
        <f aca="false">SUM(M54:M59)</f>
        <v>108624</v>
      </c>
      <c r="N60" s="36" t="n">
        <f aca="false">SUM(N54:N59)</f>
        <v>0</v>
      </c>
      <c r="O60" s="37" t="n">
        <f aca="false">N60/$M60</f>
        <v>0</v>
      </c>
      <c r="P60" s="36" t="n">
        <f aca="false">SUM(P54:P59)</f>
        <v>0</v>
      </c>
      <c r="Q60" s="37" t="n">
        <f aca="false">P60/$M60</f>
        <v>0</v>
      </c>
      <c r="R60" s="36" t="n">
        <f aca="false">SUM(R54:R59)</f>
        <v>0</v>
      </c>
      <c r="S60" s="37" t="n">
        <f aca="false">R60/$M60</f>
        <v>0</v>
      </c>
      <c r="T60" s="36" t="n">
        <f aca="false">SUM(T54:T59)</f>
        <v>0</v>
      </c>
      <c r="U60" s="37" t="n">
        <f aca="false">T60/$M60</f>
        <v>0</v>
      </c>
      <c r="V60" s="36" t="n">
        <f aca="false">SUM(V54:V59)</f>
        <v>102528</v>
      </c>
      <c r="W60" s="36" t="n">
        <f aca="false">SUM(W54:W59)</f>
        <v>102528</v>
      </c>
    </row>
    <row r="61" customFormat="false" ht="13.9" hidden="false" customHeight="true" outlineLevel="0" collapsed="false">
      <c r="A61" s="30" t="s">
        <v>49</v>
      </c>
      <c r="B61" s="10" t="n">
        <v>290</v>
      </c>
      <c r="C61" s="10" t="s">
        <v>50</v>
      </c>
      <c r="D61" s="11" t="n">
        <v>3348.12</v>
      </c>
      <c r="E61" s="11" t="n">
        <v>3931.55</v>
      </c>
      <c r="F61" s="11" t="n">
        <v>3370</v>
      </c>
      <c r="G61" s="11" t="n">
        <v>3485.89</v>
      </c>
      <c r="H61" s="11" t="n">
        <v>3486</v>
      </c>
      <c r="I61" s="11"/>
      <c r="J61" s="11"/>
      <c r="K61" s="11"/>
      <c r="L61" s="11"/>
      <c r="M61" s="11" t="n">
        <f aca="false">H61+SUM(I61:L61)</f>
        <v>3486</v>
      </c>
      <c r="N61" s="11"/>
      <c r="O61" s="12" t="n">
        <f aca="false">N61/$M61</f>
        <v>0</v>
      </c>
      <c r="P61" s="11"/>
      <c r="Q61" s="12" t="n">
        <f aca="false">P61/$M61</f>
        <v>0</v>
      </c>
      <c r="R61" s="11"/>
      <c r="S61" s="12" t="n">
        <f aca="false">R61/$M61</f>
        <v>0</v>
      </c>
      <c r="T61" s="11"/>
      <c r="U61" s="12" t="n">
        <f aca="false">T61/$M61</f>
        <v>0</v>
      </c>
      <c r="V61" s="11" t="n">
        <f aca="false">H61</f>
        <v>3486</v>
      </c>
      <c r="W61" s="11" t="n">
        <f aca="false">V61</f>
        <v>3486</v>
      </c>
    </row>
    <row r="62" customFormat="false" ht="13.9" hidden="false" customHeight="true" outlineLevel="0" collapsed="false">
      <c r="A62" s="30"/>
      <c r="B62" s="10" t="s">
        <v>51</v>
      </c>
      <c r="C62" s="10" t="s">
        <v>52</v>
      </c>
      <c r="D62" s="11" t="n">
        <v>47780.47</v>
      </c>
      <c r="E62" s="11" t="n">
        <v>49018.04</v>
      </c>
      <c r="F62" s="33" t="n">
        <v>39500</v>
      </c>
      <c r="G62" s="33" t="n">
        <v>35179.93</v>
      </c>
      <c r="H62" s="33" t="n">
        <v>33487</v>
      </c>
      <c r="I62" s="33"/>
      <c r="J62" s="33"/>
      <c r="K62" s="33"/>
      <c r="L62" s="33"/>
      <c r="M62" s="33" t="n">
        <f aca="false">H62+SUM(I62:L62)</f>
        <v>33487</v>
      </c>
      <c r="N62" s="33"/>
      <c r="O62" s="34" t="n">
        <f aca="false">N62/$M62</f>
        <v>0</v>
      </c>
      <c r="P62" s="33"/>
      <c r="Q62" s="34" t="n">
        <f aca="false">P62/$M62</f>
        <v>0</v>
      </c>
      <c r="R62" s="33"/>
      <c r="S62" s="34" t="n">
        <f aca="false">R62/$M62</f>
        <v>0</v>
      </c>
      <c r="T62" s="33"/>
      <c r="U62" s="34" t="n">
        <f aca="false">T62/$M62</f>
        <v>0</v>
      </c>
      <c r="V62" s="11" t="n">
        <f aca="false">H62</f>
        <v>33487</v>
      </c>
      <c r="W62" s="11" t="n">
        <f aca="false">V62</f>
        <v>33487</v>
      </c>
    </row>
    <row r="63" customFormat="false" ht="13.9" hidden="false" customHeight="true" outlineLevel="0" collapsed="false">
      <c r="A63" s="35" t="s">
        <v>21</v>
      </c>
      <c r="B63" s="35" t="n">
        <v>72</v>
      </c>
      <c r="C63" s="35" t="s">
        <v>25</v>
      </c>
      <c r="D63" s="36" t="n">
        <f aca="false">SUM(D61:D62)</f>
        <v>51128.59</v>
      </c>
      <c r="E63" s="36" t="n">
        <f aca="false">SUM(E61:E62)</f>
        <v>52949.59</v>
      </c>
      <c r="F63" s="36" t="n">
        <f aca="false">SUM(F61:F62)</f>
        <v>42870</v>
      </c>
      <c r="G63" s="36" t="n">
        <f aca="false">SUM(G61:G62)</f>
        <v>38665.82</v>
      </c>
      <c r="H63" s="36" t="n">
        <f aca="false">SUM(H61:H62)</f>
        <v>36973</v>
      </c>
      <c r="I63" s="36" t="n">
        <f aca="false">SUM(I61:I62)</f>
        <v>0</v>
      </c>
      <c r="J63" s="36" t="n">
        <f aca="false">SUM(J61:J62)</f>
        <v>0</v>
      </c>
      <c r="K63" s="36" t="n">
        <f aca="false">SUM(K61:K62)</f>
        <v>0</v>
      </c>
      <c r="L63" s="36" t="n">
        <f aca="false">SUM(L61:L62)</f>
        <v>0</v>
      </c>
      <c r="M63" s="36" t="n">
        <f aca="false">SUM(M61:M62)</f>
        <v>36973</v>
      </c>
      <c r="N63" s="36" t="n">
        <f aca="false">SUM(N61:N62)</f>
        <v>0</v>
      </c>
      <c r="O63" s="37" t="n">
        <f aca="false">N63/$M63</f>
        <v>0</v>
      </c>
      <c r="P63" s="36" t="n">
        <f aca="false">SUM(P61:P62)</f>
        <v>0</v>
      </c>
      <c r="Q63" s="37" t="n">
        <f aca="false">P63/$M63</f>
        <v>0</v>
      </c>
      <c r="R63" s="36" t="n">
        <f aca="false">SUM(R61:R62)</f>
        <v>0</v>
      </c>
      <c r="S63" s="37" t="n">
        <f aca="false">R63/$M63</f>
        <v>0</v>
      </c>
      <c r="T63" s="36" t="n">
        <f aca="false">SUM(T61:T62)</f>
        <v>0</v>
      </c>
      <c r="U63" s="37" t="n">
        <f aca="false">T63/$M63</f>
        <v>0</v>
      </c>
      <c r="V63" s="36" t="n">
        <f aca="false">SUM(V61:V62)</f>
        <v>36973</v>
      </c>
      <c r="W63" s="36" t="n">
        <f aca="false">SUM(W61:W62)</f>
        <v>36973</v>
      </c>
    </row>
    <row r="65" customFormat="false" ht="13.9" hidden="false" customHeight="true" outlineLevel="0" collapsed="false">
      <c r="B65" s="39" t="s">
        <v>57</v>
      </c>
      <c r="C65" s="17" t="s">
        <v>58</v>
      </c>
      <c r="D65" s="40" t="n">
        <v>4092.33</v>
      </c>
      <c r="E65" s="40" t="n">
        <v>3657.2</v>
      </c>
      <c r="F65" s="40" t="n">
        <v>4180</v>
      </c>
      <c r="G65" s="40" t="n">
        <v>1674.8</v>
      </c>
      <c r="H65" s="40" t="n">
        <v>1670</v>
      </c>
      <c r="I65" s="40"/>
      <c r="J65" s="40"/>
      <c r="K65" s="40"/>
      <c r="L65" s="40"/>
      <c r="M65" s="40" t="n">
        <f aca="false">H65+SUM(I65:L65)</f>
        <v>1670</v>
      </c>
      <c r="N65" s="40"/>
      <c r="O65" s="41" t="n">
        <f aca="false">N65/$M65</f>
        <v>0</v>
      </c>
      <c r="P65" s="40"/>
      <c r="Q65" s="41" t="n">
        <f aca="false">P65/$M65</f>
        <v>0</v>
      </c>
      <c r="R65" s="40"/>
      <c r="S65" s="41" t="n">
        <f aca="false">R65/$M65</f>
        <v>0</v>
      </c>
      <c r="T65" s="40"/>
      <c r="U65" s="42" t="n">
        <f aca="false">T65/$M65</f>
        <v>0</v>
      </c>
      <c r="V65" s="40" t="n">
        <f aca="false">H65</f>
        <v>1670</v>
      </c>
      <c r="W65" s="43" t="n">
        <f aca="false">V65</f>
        <v>1670</v>
      </c>
    </row>
    <row r="66" customFormat="false" ht="13.9" hidden="false" customHeight="true" outlineLevel="0" collapsed="false">
      <c r="B66" s="44"/>
      <c r="C66" s="45" t="s">
        <v>59</v>
      </c>
      <c r="D66" s="46" t="n">
        <v>7541</v>
      </c>
      <c r="E66" s="46" t="n">
        <v>8286.58</v>
      </c>
      <c r="F66" s="46" t="n">
        <v>8740</v>
      </c>
      <c r="G66" s="46" t="n">
        <v>7603</v>
      </c>
      <c r="H66" s="46" t="n">
        <v>7600</v>
      </c>
      <c r="I66" s="46"/>
      <c r="J66" s="46"/>
      <c r="K66" s="46"/>
      <c r="L66" s="46"/>
      <c r="M66" s="46" t="n">
        <f aca="false">H66+SUM(I66:L66)</f>
        <v>7600</v>
      </c>
      <c r="N66" s="46"/>
      <c r="O66" s="2" t="n">
        <f aca="false">N66/$M66</f>
        <v>0</v>
      </c>
      <c r="P66" s="46"/>
      <c r="Q66" s="2" t="n">
        <f aca="false">P66/$M66</f>
        <v>0</v>
      </c>
      <c r="R66" s="46"/>
      <c r="S66" s="2" t="n">
        <f aca="false">R66/$M66</f>
        <v>0</v>
      </c>
      <c r="T66" s="46"/>
      <c r="U66" s="47" t="n">
        <f aca="false">T66/$M66</f>
        <v>0</v>
      </c>
      <c r="V66" s="46" t="n">
        <f aca="false">H66</f>
        <v>7600</v>
      </c>
      <c r="W66" s="48" t="n">
        <f aca="false">V66</f>
        <v>7600</v>
      </c>
    </row>
    <row r="67" customFormat="false" ht="13.9" hidden="false" customHeight="true" outlineLevel="0" collapsed="false">
      <c r="B67" s="44"/>
      <c r="C67" s="45" t="s">
        <v>60</v>
      </c>
      <c r="D67" s="46" t="n">
        <v>0</v>
      </c>
      <c r="E67" s="46" t="n">
        <v>6665.4</v>
      </c>
      <c r="F67" s="46" t="n">
        <v>0</v>
      </c>
      <c r="G67" s="46" t="n">
        <v>0</v>
      </c>
      <c r="H67" s="46" t="n">
        <v>0</v>
      </c>
      <c r="I67" s="46"/>
      <c r="J67" s="46"/>
      <c r="K67" s="46"/>
      <c r="L67" s="46"/>
      <c r="M67" s="46" t="n">
        <f aca="false">H67+SUM(I67:L67)</f>
        <v>0</v>
      </c>
      <c r="N67" s="46"/>
      <c r="O67" s="2" t="e">
        <f aca="false">N67/$M67</f>
        <v>#DIV/0!</v>
      </c>
      <c r="P67" s="46"/>
      <c r="Q67" s="2" t="e">
        <f aca="false">P67/$M67</f>
        <v>#DIV/0!</v>
      </c>
      <c r="R67" s="46"/>
      <c r="S67" s="2" t="e">
        <f aca="false">R67/$M67</f>
        <v>#DIV/0!</v>
      </c>
      <c r="T67" s="46"/>
      <c r="U67" s="47" t="e">
        <f aca="false">T67/$M67</f>
        <v>#DIV/0!</v>
      </c>
      <c r="V67" s="46" t="n">
        <f aca="false">H67</f>
        <v>0</v>
      </c>
      <c r="W67" s="48" t="n">
        <f aca="false">V67</f>
        <v>0</v>
      </c>
    </row>
    <row r="68" customFormat="false" ht="13.9" hidden="false" customHeight="true" outlineLevel="0" collapsed="false">
      <c r="B68" s="44"/>
      <c r="C68" s="45" t="s">
        <v>61</v>
      </c>
      <c r="D68" s="46" t="n">
        <v>27465.81</v>
      </c>
      <c r="E68" s="46" t="n">
        <v>23556.21</v>
      </c>
      <c r="F68" s="46" t="n">
        <v>16805</v>
      </c>
      <c r="G68" s="46" t="n">
        <v>23890.61</v>
      </c>
      <c r="H68" s="46" t="n">
        <v>23890</v>
      </c>
      <c r="I68" s="46"/>
      <c r="J68" s="46"/>
      <c r="K68" s="46"/>
      <c r="L68" s="46"/>
      <c r="M68" s="46" t="n">
        <f aca="false">H68+SUM(I68:L68)</f>
        <v>23890</v>
      </c>
      <c r="N68" s="46"/>
      <c r="O68" s="2" t="n">
        <f aca="false">N68/$M68</f>
        <v>0</v>
      </c>
      <c r="P68" s="46"/>
      <c r="Q68" s="2" t="n">
        <f aca="false">P68/$M68</f>
        <v>0</v>
      </c>
      <c r="R68" s="46"/>
      <c r="S68" s="2" t="n">
        <f aca="false">R68/$M68</f>
        <v>0</v>
      </c>
      <c r="T68" s="46"/>
      <c r="U68" s="47" t="n">
        <f aca="false">T68/$M68</f>
        <v>0</v>
      </c>
      <c r="V68" s="46" t="n">
        <f aca="false">H68</f>
        <v>23890</v>
      </c>
      <c r="W68" s="48" t="n">
        <f aca="false">V68</f>
        <v>23890</v>
      </c>
    </row>
    <row r="69" customFormat="false" ht="13.9" hidden="false" customHeight="true" outlineLevel="0" collapsed="false">
      <c r="B69" s="44"/>
      <c r="C69" s="45" t="s">
        <v>62</v>
      </c>
      <c r="D69" s="49" t="n">
        <v>18265.32</v>
      </c>
      <c r="E69" s="49" t="n">
        <v>31962.73</v>
      </c>
      <c r="F69" s="49" t="n">
        <v>31365</v>
      </c>
      <c r="G69" s="49" t="n">
        <v>36930.67</v>
      </c>
      <c r="H69" s="49" t="n">
        <v>36930</v>
      </c>
      <c r="I69" s="49"/>
      <c r="J69" s="49"/>
      <c r="K69" s="49"/>
      <c r="L69" s="49"/>
      <c r="M69" s="49" t="n">
        <f aca="false">H69+SUM(I69:L69)</f>
        <v>36930</v>
      </c>
      <c r="N69" s="49"/>
      <c r="O69" s="50" t="n">
        <f aca="false">N69/$M69</f>
        <v>0</v>
      </c>
      <c r="P69" s="49"/>
      <c r="Q69" s="50" t="n">
        <f aca="false">P69/$M69</f>
        <v>0</v>
      </c>
      <c r="R69" s="49"/>
      <c r="S69" s="50" t="n">
        <f aca="false">R69/$M69</f>
        <v>0</v>
      </c>
      <c r="T69" s="49"/>
      <c r="U69" s="51" t="n">
        <f aca="false">T69/$M69</f>
        <v>0</v>
      </c>
      <c r="V69" s="46" t="n">
        <f aca="false">H69</f>
        <v>36930</v>
      </c>
      <c r="W69" s="48" t="n">
        <f aca="false">V69</f>
        <v>36930</v>
      </c>
    </row>
    <row r="70" customFormat="false" ht="13.9" hidden="false" customHeight="true" outlineLevel="0" collapsed="false">
      <c r="B70" s="44"/>
      <c r="C70" s="45" t="s">
        <v>63</v>
      </c>
      <c r="D70" s="49" t="n">
        <v>19051.03</v>
      </c>
      <c r="E70" s="49" t="n">
        <v>0</v>
      </c>
      <c r="F70" s="49" t="n">
        <v>4000</v>
      </c>
      <c r="G70" s="49" t="n">
        <v>15519.94</v>
      </c>
      <c r="H70" s="49" t="n">
        <v>0</v>
      </c>
      <c r="I70" s="49"/>
      <c r="J70" s="49"/>
      <c r="K70" s="49"/>
      <c r="L70" s="49"/>
      <c r="M70" s="49" t="n">
        <f aca="false">H70+SUM(I70:L70)</f>
        <v>0</v>
      </c>
      <c r="N70" s="49"/>
      <c r="O70" s="50" t="e">
        <f aca="false">N70/$M70</f>
        <v>#DIV/0!</v>
      </c>
      <c r="P70" s="49"/>
      <c r="Q70" s="50" t="e">
        <f aca="false">P70/$M70</f>
        <v>#DIV/0!</v>
      </c>
      <c r="R70" s="49"/>
      <c r="S70" s="50" t="e">
        <f aca="false">R70/$M70</f>
        <v>#DIV/0!</v>
      </c>
      <c r="T70" s="49"/>
      <c r="U70" s="51" t="e">
        <f aca="false">T70/$M70</f>
        <v>#DIV/0!</v>
      </c>
      <c r="V70" s="46" t="n">
        <v>0</v>
      </c>
      <c r="W70" s="48" t="n">
        <f aca="false">V70</f>
        <v>0</v>
      </c>
    </row>
    <row r="71" customFormat="false" ht="13.9" hidden="false" customHeight="true" outlineLevel="0" collapsed="false">
      <c r="B71" s="44"/>
      <c r="C71" s="45" t="s">
        <v>64</v>
      </c>
      <c r="D71" s="49" t="n">
        <v>0</v>
      </c>
      <c r="E71" s="49" t="n">
        <v>15828.47</v>
      </c>
      <c r="F71" s="49" t="n">
        <v>500</v>
      </c>
      <c r="G71" s="49" t="n">
        <v>1385</v>
      </c>
      <c r="H71" s="49" t="n">
        <v>500</v>
      </c>
      <c r="I71" s="49"/>
      <c r="J71" s="49"/>
      <c r="K71" s="49"/>
      <c r="L71" s="49"/>
      <c r="M71" s="49" t="n">
        <f aca="false">H71+SUM(I71:L71)</f>
        <v>500</v>
      </c>
      <c r="N71" s="49"/>
      <c r="O71" s="50" t="n">
        <f aca="false">N71/$M71</f>
        <v>0</v>
      </c>
      <c r="P71" s="49"/>
      <c r="Q71" s="50" t="n">
        <f aca="false">P71/$M71</f>
        <v>0</v>
      </c>
      <c r="R71" s="49"/>
      <c r="S71" s="50" t="n">
        <f aca="false">R71/$M71</f>
        <v>0</v>
      </c>
      <c r="T71" s="49"/>
      <c r="U71" s="51" t="n">
        <f aca="false">T71/$M71</f>
        <v>0</v>
      </c>
      <c r="V71" s="46" t="n">
        <v>0</v>
      </c>
      <c r="W71" s="48" t="n">
        <f aca="false">V71</f>
        <v>0</v>
      </c>
    </row>
    <row r="72" customFormat="false" ht="13.9" hidden="false" customHeight="true" outlineLevel="0" collapsed="false">
      <c r="B72" s="44"/>
      <c r="C72" s="45" t="s">
        <v>65</v>
      </c>
      <c r="D72" s="49" t="n">
        <v>3249</v>
      </c>
      <c r="E72" s="49" t="n">
        <v>5720</v>
      </c>
      <c r="F72" s="49" t="n">
        <v>5745</v>
      </c>
      <c r="G72" s="49" t="n">
        <v>4520</v>
      </c>
      <c r="H72" s="49" t="n">
        <v>4520</v>
      </c>
      <c r="I72" s="49"/>
      <c r="J72" s="49"/>
      <c r="K72" s="49"/>
      <c r="L72" s="49"/>
      <c r="M72" s="49" t="n">
        <f aca="false">H72+SUM(I72:L72)</f>
        <v>4520</v>
      </c>
      <c r="N72" s="49"/>
      <c r="O72" s="50" t="n">
        <f aca="false">N72/$M72</f>
        <v>0</v>
      </c>
      <c r="P72" s="49"/>
      <c r="Q72" s="50" t="n">
        <f aca="false">P72/$M72</f>
        <v>0</v>
      </c>
      <c r="R72" s="49"/>
      <c r="S72" s="50" t="n">
        <f aca="false">R72/$M72</f>
        <v>0</v>
      </c>
      <c r="T72" s="49"/>
      <c r="U72" s="51" t="n">
        <f aca="false">T72/$M72</f>
        <v>0</v>
      </c>
      <c r="V72" s="46" t="n">
        <f aca="false">H72</f>
        <v>4520</v>
      </c>
      <c r="W72" s="48" t="n">
        <f aca="false">V72</f>
        <v>4520</v>
      </c>
    </row>
    <row r="73" customFormat="false" ht="13.9" hidden="false" customHeight="true" outlineLevel="0" collapsed="false">
      <c r="B73" s="44"/>
      <c r="C73" s="45" t="s">
        <v>66</v>
      </c>
      <c r="D73" s="49" t="n">
        <v>536</v>
      </c>
      <c r="E73" s="49" t="n">
        <v>662</v>
      </c>
      <c r="F73" s="49" t="n">
        <v>660</v>
      </c>
      <c r="G73" s="49" t="n">
        <v>255</v>
      </c>
      <c r="H73" s="49" t="n">
        <v>255</v>
      </c>
      <c r="I73" s="49"/>
      <c r="J73" s="49"/>
      <c r="K73" s="49"/>
      <c r="L73" s="49"/>
      <c r="M73" s="49" t="n">
        <f aca="false">H73+SUM(I73:L73)</f>
        <v>255</v>
      </c>
      <c r="N73" s="49"/>
      <c r="O73" s="50" t="n">
        <f aca="false">N73/$M73</f>
        <v>0</v>
      </c>
      <c r="P73" s="49"/>
      <c r="Q73" s="50" t="n">
        <f aca="false">P73/$M73</f>
        <v>0</v>
      </c>
      <c r="R73" s="49"/>
      <c r="S73" s="50" t="n">
        <f aca="false">R73/$M73</f>
        <v>0</v>
      </c>
      <c r="T73" s="49"/>
      <c r="U73" s="51" t="n">
        <f aca="false">T73/$M73</f>
        <v>0</v>
      </c>
      <c r="V73" s="46" t="n">
        <f aca="false">H73</f>
        <v>255</v>
      </c>
      <c r="W73" s="48" t="n">
        <f aca="false">V73</f>
        <v>255</v>
      </c>
    </row>
    <row r="74" customFormat="false" ht="13.9" hidden="false" customHeight="true" outlineLevel="0" collapsed="false">
      <c r="B74" s="44"/>
      <c r="C74" s="45" t="s">
        <v>67</v>
      </c>
      <c r="D74" s="49"/>
      <c r="E74" s="49"/>
      <c r="F74" s="49"/>
      <c r="G74" s="49"/>
      <c r="H74" s="49" t="n">
        <v>4596</v>
      </c>
      <c r="I74" s="49"/>
      <c r="J74" s="49"/>
      <c r="K74" s="49"/>
      <c r="L74" s="49"/>
      <c r="M74" s="49" t="n">
        <f aca="false">H74+SUM(I74:L74)</f>
        <v>4596</v>
      </c>
      <c r="N74" s="49"/>
      <c r="O74" s="50" t="n">
        <f aca="false">N74/$M74</f>
        <v>0</v>
      </c>
      <c r="P74" s="49"/>
      <c r="Q74" s="50" t="n">
        <f aca="false">P74/$M74</f>
        <v>0</v>
      </c>
      <c r="R74" s="49"/>
      <c r="S74" s="50" t="n">
        <f aca="false">R74/$M74</f>
        <v>0</v>
      </c>
      <c r="T74" s="49"/>
      <c r="U74" s="51" t="n">
        <f aca="false">T74/$M74</f>
        <v>0</v>
      </c>
      <c r="V74" s="46" t="n">
        <v>0</v>
      </c>
      <c r="W74" s="48" t="n">
        <v>0</v>
      </c>
    </row>
    <row r="75" customFormat="false" ht="13.9" hidden="false" customHeight="true" outlineLevel="0" collapsed="false">
      <c r="B75" s="44"/>
      <c r="C75" s="45" t="s">
        <v>68</v>
      </c>
      <c r="D75" s="46" t="n">
        <v>2110.32</v>
      </c>
      <c r="E75" s="46" t="n">
        <v>5363.85</v>
      </c>
      <c r="F75" s="46" t="n">
        <v>0</v>
      </c>
      <c r="G75" s="46" t="n">
        <v>5993.29</v>
      </c>
      <c r="H75" s="46" t="n">
        <v>11127</v>
      </c>
      <c r="I75" s="46"/>
      <c r="J75" s="46"/>
      <c r="K75" s="46"/>
      <c r="L75" s="46"/>
      <c r="M75" s="46" t="n">
        <f aca="false">H75+SUM(I75:L75)</f>
        <v>11127</v>
      </c>
      <c r="N75" s="46"/>
      <c r="O75" s="2" t="n">
        <f aca="false">N75/$M75</f>
        <v>0</v>
      </c>
      <c r="P75" s="46"/>
      <c r="Q75" s="2" t="n">
        <f aca="false">P75/$M75</f>
        <v>0</v>
      </c>
      <c r="R75" s="46"/>
      <c r="S75" s="2" t="n">
        <f aca="false">R75/$M75</f>
        <v>0</v>
      </c>
      <c r="T75" s="46"/>
      <c r="U75" s="47" t="n">
        <f aca="false">T75/$M75</f>
        <v>0</v>
      </c>
      <c r="V75" s="46" t="n">
        <v>0</v>
      </c>
      <c r="W75" s="48" t="n">
        <f aca="false">V75</f>
        <v>0</v>
      </c>
    </row>
    <row r="76" customFormat="false" ht="13.9" hidden="false" customHeight="true" outlineLevel="0" collapsed="false">
      <c r="B76" s="52"/>
      <c r="C76" s="53" t="s">
        <v>69</v>
      </c>
      <c r="D76" s="54" t="n">
        <v>9519.4</v>
      </c>
      <c r="E76" s="54" t="n">
        <v>10619.08</v>
      </c>
      <c r="F76" s="54" t="n">
        <v>10315</v>
      </c>
      <c r="G76" s="54" t="n">
        <v>8182.35</v>
      </c>
      <c r="H76" s="54" t="n">
        <v>8492</v>
      </c>
      <c r="I76" s="54"/>
      <c r="J76" s="54"/>
      <c r="K76" s="54"/>
      <c r="L76" s="54"/>
      <c r="M76" s="54" t="n">
        <f aca="false">H76+SUM(I76:L76)</f>
        <v>8492</v>
      </c>
      <c r="N76" s="54"/>
      <c r="O76" s="55" t="n">
        <f aca="false">N76/$M76</f>
        <v>0</v>
      </c>
      <c r="P76" s="54"/>
      <c r="Q76" s="55" t="n">
        <f aca="false">P76/$M76</f>
        <v>0</v>
      </c>
      <c r="R76" s="54"/>
      <c r="S76" s="55" t="n">
        <f aca="false">R76/$M76</f>
        <v>0</v>
      </c>
      <c r="T76" s="54"/>
      <c r="U76" s="56" t="n">
        <f aca="false">T76/$M76</f>
        <v>0</v>
      </c>
      <c r="V76" s="54" t="n">
        <f aca="false">H76</f>
        <v>8492</v>
      </c>
      <c r="W76" s="57" t="n">
        <f aca="false">V76</f>
        <v>8492</v>
      </c>
    </row>
    <row r="78" customFormat="false" ht="13.9" hidden="false" customHeight="true" outlineLevel="0" collapsed="false">
      <c r="A78" s="19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</row>
    <row r="79" customFormat="false" ht="13.9" hidden="false" customHeight="true" outlineLevel="0" collapsed="false">
      <c r="A79" s="6"/>
      <c r="B79" s="6"/>
      <c r="C79" s="6"/>
      <c r="D79" s="7" t="s">
        <v>1</v>
      </c>
      <c r="E79" s="7" t="s">
        <v>2</v>
      </c>
      <c r="F79" s="7" t="s">
        <v>3</v>
      </c>
      <c r="G79" s="7" t="s">
        <v>4</v>
      </c>
      <c r="H79" s="7" t="s">
        <v>5</v>
      </c>
      <c r="I79" s="7" t="s">
        <v>6</v>
      </c>
      <c r="J79" s="7" t="s">
        <v>7</v>
      </c>
      <c r="K79" s="7" t="s">
        <v>8</v>
      </c>
      <c r="L79" s="7" t="s">
        <v>9</v>
      </c>
      <c r="M79" s="7" t="s">
        <v>10</v>
      </c>
      <c r="N79" s="7" t="s">
        <v>11</v>
      </c>
      <c r="O79" s="8" t="s">
        <v>12</v>
      </c>
      <c r="P79" s="7" t="s">
        <v>13</v>
      </c>
      <c r="Q79" s="8" t="s">
        <v>14</v>
      </c>
      <c r="R79" s="7" t="s">
        <v>15</v>
      </c>
      <c r="S79" s="8" t="s">
        <v>16</v>
      </c>
      <c r="T79" s="7" t="s">
        <v>17</v>
      </c>
      <c r="U79" s="8" t="s">
        <v>18</v>
      </c>
      <c r="V79" s="7" t="s">
        <v>19</v>
      </c>
      <c r="W79" s="7" t="s">
        <v>20</v>
      </c>
    </row>
    <row r="80" customFormat="false" ht="13.9" hidden="false" customHeight="true" outlineLevel="0" collapsed="false">
      <c r="A80" s="21" t="s">
        <v>21</v>
      </c>
      <c r="B80" s="22" t="n">
        <v>111</v>
      </c>
      <c r="C80" s="22" t="s">
        <v>22</v>
      </c>
      <c r="D80" s="58" t="n">
        <f aca="false">D121</f>
        <v>1081145.62</v>
      </c>
      <c r="E80" s="58" t="n">
        <f aca="false">E121</f>
        <v>1593522.9</v>
      </c>
      <c r="F80" s="58" t="n">
        <f aca="false">F121</f>
        <v>980789</v>
      </c>
      <c r="G80" s="58" t="n">
        <f aca="false">G121</f>
        <v>712245.14</v>
      </c>
      <c r="H80" s="58" t="n">
        <f aca="false">H121</f>
        <v>1163658</v>
      </c>
      <c r="I80" s="58" t="n">
        <f aca="false">I121</f>
        <v>0</v>
      </c>
      <c r="J80" s="58" t="n">
        <f aca="false">J121</f>
        <v>0</v>
      </c>
      <c r="K80" s="58" t="n">
        <f aca="false">K121</f>
        <v>0</v>
      </c>
      <c r="L80" s="58" t="n">
        <f aca="false">L121</f>
        <v>0</v>
      </c>
      <c r="M80" s="58" t="n">
        <f aca="false">M121</f>
        <v>1163658</v>
      </c>
      <c r="N80" s="58" t="n">
        <f aca="false">N121</f>
        <v>0</v>
      </c>
      <c r="O80" s="59" t="n">
        <f aca="false">N80/$M80</f>
        <v>0</v>
      </c>
      <c r="P80" s="58" t="n">
        <f aca="false">P121</f>
        <v>0</v>
      </c>
      <c r="Q80" s="59" t="n">
        <f aca="false">P80/$M80</f>
        <v>0</v>
      </c>
      <c r="R80" s="58" t="n">
        <f aca="false">R121</f>
        <v>0</v>
      </c>
      <c r="S80" s="59" t="n">
        <f aca="false">R80/$M80</f>
        <v>0</v>
      </c>
      <c r="T80" s="58" t="n">
        <f aca="false">T121</f>
        <v>0</v>
      </c>
      <c r="U80" s="59" t="n">
        <f aca="false">T80/$M80</f>
        <v>0</v>
      </c>
      <c r="V80" s="58" t="n">
        <f aca="false">V121</f>
        <v>654618</v>
      </c>
      <c r="W80" s="58" t="n">
        <f aca="false">W121</f>
        <v>650218</v>
      </c>
    </row>
    <row r="81" customFormat="false" ht="13.9" hidden="false" customHeight="true" outlineLevel="0" collapsed="false">
      <c r="A81" s="21" t="s">
        <v>21</v>
      </c>
      <c r="B81" s="22" t="n">
        <v>71</v>
      </c>
      <c r="C81" s="22" t="s">
        <v>24</v>
      </c>
      <c r="D81" s="23" t="n">
        <f aca="false">D123</f>
        <v>1400</v>
      </c>
      <c r="E81" s="23" t="n">
        <f aca="false">E123</f>
        <v>1400</v>
      </c>
      <c r="F81" s="23" t="n">
        <f aca="false">F123</f>
        <v>1400</v>
      </c>
      <c r="G81" s="23" t="n">
        <f aca="false">G123</f>
        <v>1400</v>
      </c>
      <c r="H81" s="23" t="n">
        <f aca="false">H123</f>
        <v>3000</v>
      </c>
      <c r="I81" s="23" t="n">
        <f aca="false">I123</f>
        <v>0</v>
      </c>
      <c r="J81" s="23" t="n">
        <f aca="false">J123</f>
        <v>0</v>
      </c>
      <c r="K81" s="23" t="n">
        <f aca="false">K123</f>
        <v>0</v>
      </c>
      <c r="L81" s="23" t="n">
        <f aca="false">L123</f>
        <v>0</v>
      </c>
      <c r="M81" s="23" t="n">
        <f aca="false">M123</f>
        <v>3000</v>
      </c>
      <c r="N81" s="23" t="n">
        <f aca="false">N123</f>
        <v>0</v>
      </c>
      <c r="O81" s="24" t="n">
        <f aca="false">N81/$M81</f>
        <v>0</v>
      </c>
      <c r="P81" s="23" t="n">
        <f aca="false">P123</f>
        <v>0</v>
      </c>
      <c r="Q81" s="24" t="n">
        <f aca="false">P81/$M81</f>
        <v>0</v>
      </c>
      <c r="R81" s="23" t="n">
        <f aca="false">R123</f>
        <v>0</v>
      </c>
      <c r="S81" s="24" t="n">
        <f aca="false">R81/$M81</f>
        <v>0</v>
      </c>
      <c r="T81" s="23" t="n">
        <f aca="false">T123</f>
        <v>0</v>
      </c>
      <c r="U81" s="24" t="n">
        <f aca="false">T81/$M81</f>
        <v>0</v>
      </c>
      <c r="V81" s="23" t="n">
        <f aca="false">V123</f>
        <v>3000</v>
      </c>
      <c r="W81" s="23" t="n">
        <f aca="false">W123</f>
        <v>3000</v>
      </c>
    </row>
    <row r="82" customFormat="false" ht="13.9" hidden="false" customHeight="true" outlineLevel="0" collapsed="false">
      <c r="A82" s="21" t="s">
        <v>21</v>
      </c>
      <c r="B82" s="22" t="n">
        <v>72</v>
      </c>
      <c r="C82" s="22" t="s">
        <v>25</v>
      </c>
      <c r="D82" s="23" t="n">
        <f aca="false">D126</f>
        <v>6535.22</v>
      </c>
      <c r="E82" s="23" t="n">
        <f aca="false">E126</f>
        <v>5707.4</v>
      </c>
      <c r="F82" s="23" t="n">
        <f aca="false">F126</f>
        <v>7395</v>
      </c>
      <c r="G82" s="23" t="n">
        <f aca="false">G126</f>
        <v>5430.66</v>
      </c>
      <c r="H82" s="23" t="n">
        <f aca="false">H126</f>
        <v>4948</v>
      </c>
      <c r="I82" s="23" t="n">
        <f aca="false">I126</f>
        <v>0</v>
      </c>
      <c r="J82" s="23" t="n">
        <f aca="false">J126</f>
        <v>0</v>
      </c>
      <c r="K82" s="23" t="n">
        <f aca="false">K126</f>
        <v>0</v>
      </c>
      <c r="L82" s="23" t="n">
        <f aca="false">L126</f>
        <v>0</v>
      </c>
      <c r="M82" s="23" t="n">
        <f aca="false">M126</f>
        <v>4948</v>
      </c>
      <c r="N82" s="23" t="n">
        <f aca="false">N126</f>
        <v>0</v>
      </c>
      <c r="O82" s="24" t="n">
        <f aca="false">N82/$M82</f>
        <v>0</v>
      </c>
      <c r="P82" s="23" t="n">
        <f aca="false">P126</f>
        <v>0</v>
      </c>
      <c r="Q82" s="24" t="n">
        <f aca="false">P82/$M82</f>
        <v>0</v>
      </c>
      <c r="R82" s="23" t="n">
        <f aca="false">R126</f>
        <v>0</v>
      </c>
      <c r="S82" s="24" t="n">
        <f aca="false">R82/$M82</f>
        <v>0</v>
      </c>
      <c r="T82" s="23" t="n">
        <f aca="false">T126</f>
        <v>0</v>
      </c>
      <c r="U82" s="24" t="n">
        <f aca="false">T82/$M82</f>
        <v>0</v>
      </c>
      <c r="V82" s="23" t="n">
        <f aca="false">V126</f>
        <v>4948</v>
      </c>
      <c r="W82" s="23" t="n">
        <f aca="false">W126</f>
        <v>4948</v>
      </c>
    </row>
    <row r="83" customFormat="false" ht="13.9" hidden="false" customHeight="true" outlineLevel="0" collapsed="false">
      <c r="A83" s="17"/>
      <c r="B83" s="18"/>
      <c r="C83" s="25" t="s">
        <v>30</v>
      </c>
      <c r="D83" s="26" t="n">
        <f aca="false">SUM(D80:D82)</f>
        <v>1089080.84</v>
      </c>
      <c r="E83" s="26" t="n">
        <f aca="false">SUM(E80:E82)</f>
        <v>1600630.3</v>
      </c>
      <c r="F83" s="26" t="n">
        <f aca="false">SUM(F80:F82)</f>
        <v>989584</v>
      </c>
      <c r="G83" s="26" t="n">
        <f aca="false">SUM(G80:G82)</f>
        <v>719075.8</v>
      </c>
      <c r="H83" s="26" t="n">
        <f aca="false">SUM(H80:H82)</f>
        <v>1171606</v>
      </c>
      <c r="I83" s="26" t="n">
        <f aca="false">SUM(I80:I82)</f>
        <v>0</v>
      </c>
      <c r="J83" s="26" t="n">
        <f aca="false">SUM(J80:J82)</f>
        <v>0</v>
      </c>
      <c r="K83" s="26" t="n">
        <f aca="false">SUM(K80:K82)</f>
        <v>0</v>
      </c>
      <c r="L83" s="26" t="n">
        <f aca="false">SUM(L80:L82)</f>
        <v>0</v>
      </c>
      <c r="M83" s="26" t="n">
        <f aca="false">SUM(M80:M82)</f>
        <v>1171606</v>
      </c>
      <c r="N83" s="26" t="n">
        <f aca="false">SUM(N80:N82)</f>
        <v>0</v>
      </c>
      <c r="O83" s="27" t="n">
        <f aca="false">N83/$M83</f>
        <v>0</v>
      </c>
      <c r="P83" s="26" t="n">
        <f aca="false">SUM(P80:P82)</f>
        <v>0</v>
      </c>
      <c r="Q83" s="27" t="n">
        <f aca="false">P83/$M83</f>
        <v>0</v>
      </c>
      <c r="R83" s="26" t="n">
        <f aca="false">SUM(R80:R82)</f>
        <v>0</v>
      </c>
      <c r="S83" s="27" t="n">
        <f aca="false">R83/$M83</f>
        <v>0</v>
      </c>
      <c r="T83" s="26" t="n">
        <f aca="false">SUM(T80:T82)</f>
        <v>0</v>
      </c>
      <c r="U83" s="27" t="n">
        <f aca="false">T83/$M83</f>
        <v>0</v>
      </c>
      <c r="V83" s="26" t="n">
        <f aca="false">SUM(V80:V82)</f>
        <v>662566</v>
      </c>
      <c r="W83" s="26" t="n">
        <f aca="false">SUM(W80:W82)</f>
        <v>658166</v>
      </c>
    </row>
    <row r="85" customFormat="false" ht="13.9" hidden="false" customHeight="true" outlineLevel="0" collapsed="false">
      <c r="A85" s="60" t="s">
        <v>71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/>
      <c r="P85" s="60"/>
      <c r="Q85" s="60"/>
      <c r="R85" s="60"/>
      <c r="S85" s="60"/>
      <c r="T85" s="60"/>
      <c r="U85" s="60"/>
      <c r="V85" s="60"/>
      <c r="W85" s="60"/>
    </row>
    <row r="86" customFormat="false" ht="13.9" hidden="false" customHeight="true" outlineLevel="0" collapsed="false">
      <c r="A86" s="7" t="s">
        <v>33</v>
      </c>
      <c r="B86" s="7" t="s">
        <v>34</v>
      </c>
      <c r="C86" s="7" t="s">
        <v>35</v>
      </c>
      <c r="D86" s="7" t="s">
        <v>1</v>
      </c>
      <c r="E86" s="7" t="s">
        <v>2</v>
      </c>
      <c r="F86" s="7" t="s">
        <v>3</v>
      </c>
      <c r="G86" s="7" t="s">
        <v>4</v>
      </c>
      <c r="H86" s="7" t="s">
        <v>5</v>
      </c>
      <c r="I86" s="7" t="s">
        <v>6</v>
      </c>
      <c r="J86" s="7" t="s">
        <v>7</v>
      </c>
      <c r="K86" s="7" t="s">
        <v>8</v>
      </c>
      <c r="L86" s="7" t="s">
        <v>9</v>
      </c>
      <c r="M86" s="7" t="s">
        <v>10</v>
      </c>
      <c r="N86" s="7" t="s">
        <v>11</v>
      </c>
      <c r="O86" s="8" t="s">
        <v>12</v>
      </c>
      <c r="P86" s="7" t="s">
        <v>13</v>
      </c>
      <c r="Q86" s="8" t="s">
        <v>14</v>
      </c>
      <c r="R86" s="7" t="s">
        <v>15</v>
      </c>
      <c r="S86" s="8" t="s">
        <v>16</v>
      </c>
      <c r="T86" s="7" t="s">
        <v>17</v>
      </c>
      <c r="U86" s="8" t="s">
        <v>18</v>
      </c>
      <c r="V86" s="7" t="s">
        <v>19</v>
      </c>
      <c r="W86" s="7" t="s">
        <v>20</v>
      </c>
    </row>
    <row r="87" customFormat="false" ht="13.9" hidden="false" customHeight="true" outlineLevel="0" collapsed="false">
      <c r="A87" s="62" t="s">
        <v>49</v>
      </c>
      <c r="B87" s="10" t="n">
        <v>312001</v>
      </c>
      <c r="C87" s="10" t="s">
        <v>72</v>
      </c>
      <c r="D87" s="63" t="n">
        <v>421262</v>
      </c>
      <c r="E87" s="63" t="n">
        <v>465138</v>
      </c>
      <c r="F87" s="64" t="n">
        <v>525190</v>
      </c>
      <c r="G87" s="64" t="n">
        <v>519878</v>
      </c>
      <c r="H87" s="64" t="n">
        <v>507277</v>
      </c>
      <c r="I87" s="64"/>
      <c r="J87" s="64"/>
      <c r="K87" s="64"/>
      <c r="L87" s="64"/>
      <c r="M87" s="64" t="n">
        <f aca="false">H87+SUM(I87:L87)</f>
        <v>507277</v>
      </c>
      <c r="N87" s="64"/>
      <c r="O87" s="65" t="n">
        <f aca="false">N87/$M87</f>
        <v>0</v>
      </c>
      <c r="P87" s="64"/>
      <c r="Q87" s="65" t="n">
        <f aca="false">P87/$M87</f>
        <v>0</v>
      </c>
      <c r="R87" s="64"/>
      <c r="S87" s="65" t="n">
        <f aca="false">R87/$M87</f>
        <v>0</v>
      </c>
      <c r="T87" s="64"/>
      <c r="U87" s="65" t="n">
        <f aca="false">T87/$M87</f>
        <v>0</v>
      </c>
      <c r="V87" s="63" t="n">
        <f aca="false">H87</f>
        <v>507277</v>
      </c>
      <c r="W87" s="63" t="n">
        <f aca="false">V87</f>
        <v>507277</v>
      </c>
    </row>
    <row r="88" customFormat="false" ht="13.9" hidden="false" customHeight="true" outlineLevel="0" collapsed="false">
      <c r="A88" s="62"/>
      <c r="B88" s="10" t="n">
        <v>312001</v>
      </c>
      <c r="C88" s="10" t="s">
        <v>73</v>
      </c>
      <c r="D88" s="63" t="n">
        <v>1900</v>
      </c>
      <c r="E88" s="63" t="n">
        <v>1800</v>
      </c>
      <c r="F88" s="64" t="n">
        <v>1800</v>
      </c>
      <c r="G88" s="64" t="n">
        <v>1850</v>
      </c>
      <c r="H88" s="64" t="n">
        <v>1950</v>
      </c>
      <c r="I88" s="64"/>
      <c r="J88" s="64"/>
      <c r="K88" s="64"/>
      <c r="L88" s="64"/>
      <c r="M88" s="64" t="n">
        <f aca="false">H88+SUM(I88:L88)</f>
        <v>1950</v>
      </c>
      <c r="N88" s="64"/>
      <c r="O88" s="65" t="n">
        <f aca="false">N88/$M88</f>
        <v>0</v>
      </c>
      <c r="P88" s="64"/>
      <c r="Q88" s="65" t="n">
        <f aca="false">P88/$M88</f>
        <v>0</v>
      </c>
      <c r="R88" s="64"/>
      <c r="S88" s="65" t="n">
        <f aca="false">R88/$M88</f>
        <v>0</v>
      </c>
      <c r="T88" s="64"/>
      <c r="U88" s="65" t="n">
        <f aca="false">T88/$M88</f>
        <v>0</v>
      </c>
      <c r="V88" s="63" t="n">
        <f aca="false">H88</f>
        <v>1950</v>
      </c>
      <c r="W88" s="63" t="n">
        <f aca="false">V88</f>
        <v>1950</v>
      </c>
    </row>
    <row r="89" customFormat="false" ht="13.9" hidden="false" customHeight="true" outlineLevel="0" collapsed="false">
      <c r="A89" s="62"/>
      <c r="B89" s="10" t="n">
        <v>312001</v>
      </c>
      <c r="C89" s="10" t="s">
        <v>74</v>
      </c>
      <c r="D89" s="63" t="n">
        <v>5040</v>
      </c>
      <c r="E89" s="63" t="n">
        <v>9610</v>
      </c>
      <c r="F89" s="64" t="n">
        <v>6098</v>
      </c>
      <c r="G89" s="64" t="n">
        <v>19507</v>
      </c>
      <c r="H89" s="64" t="n">
        <v>19507</v>
      </c>
      <c r="I89" s="64"/>
      <c r="J89" s="64"/>
      <c r="K89" s="64"/>
      <c r="L89" s="64"/>
      <c r="M89" s="64" t="n">
        <f aca="false">H89+SUM(I89:L89)</f>
        <v>19507</v>
      </c>
      <c r="N89" s="64"/>
      <c r="O89" s="65" t="n">
        <f aca="false">N89/$M89</f>
        <v>0</v>
      </c>
      <c r="P89" s="64"/>
      <c r="Q89" s="65" t="n">
        <f aca="false">P89/$M89</f>
        <v>0</v>
      </c>
      <c r="R89" s="64"/>
      <c r="S89" s="65" t="n">
        <f aca="false">R89/$M89</f>
        <v>0</v>
      </c>
      <c r="T89" s="64"/>
      <c r="U89" s="65" t="n">
        <f aca="false">T89/$M89</f>
        <v>0</v>
      </c>
      <c r="V89" s="63" t="n">
        <f aca="false">H89</f>
        <v>19507</v>
      </c>
      <c r="W89" s="63" t="n">
        <f aca="false">V89</f>
        <v>19507</v>
      </c>
    </row>
    <row r="90" customFormat="false" ht="13.9" hidden="false" customHeight="true" outlineLevel="0" collapsed="false">
      <c r="A90" s="62"/>
      <c r="B90" s="10" t="n">
        <v>312001</v>
      </c>
      <c r="C90" s="10" t="s">
        <v>75</v>
      </c>
      <c r="D90" s="63" t="n">
        <v>5818</v>
      </c>
      <c r="E90" s="63" t="n">
        <v>5875</v>
      </c>
      <c r="F90" s="64" t="n">
        <v>6615</v>
      </c>
      <c r="G90" s="64" t="n">
        <v>5741</v>
      </c>
      <c r="H90" s="64" t="n">
        <v>5280</v>
      </c>
      <c r="I90" s="64"/>
      <c r="J90" s="64"/>
      <c r="K90" s="64"/>
      <c r="L90" s="64"/>
      <c r="M90" s="64" t="n">
        <f aca="false">H90+SUM(I90:L90)</f>
        <v>5280</v>
      </c>
      <c r="N90" s="64"/>
      <c r="O90" s="65" t="n">
        <f aca="false">N90/$M90</f>
        <v>0</v>
      </c>
      <c r="P90" s="64"/>
      <c r="Q90" s="65" t="n">
        <f aca="false">P90/$M90</f>
        <v>0</v>
      </c>
      <c r="R90" s="64"/>
      <c r="S90" s="65" t="n">
        <f aca="false">R90/$M90</f>
        <v>0</v>
      </c>
      <c r="T90" s="64"/>
      <c r="U90" s="65" t="n">
        <f aca="false">T90/$M90</f>
        <v>0</v>
      </c>
      <c r="V90" s="63" t="n">
        <f aca="false">H90</f>
        <v>5280</v>
      </c>
      <c r="W90" s="63" t="n">
        <f aca="false">V90</f>
        <v>5280</v>
      </c>
    </row>
    <row r="91" customFormat="false" ht="13.9" hidden="false" customHeight="true" outlineLevel="0" collapsed="false">
      <c r="A91" s="62"/>
      <c r="B91" s="10" t="n">
        <v>312001</v>
      </c>
      <c r="C91" s="10" t="s">
        <v>76</v>
      </c>
      <c r="D91" s="63" t="n">
        <v>2372</v>
      </c>
      <c r="E91" s="63" t="n">
        <v>31550.4</v>
      </c>
      <c r="F91" s="64" t="n">
        <v>38050</v>
      </c>
      <c r="G91" s="64" t="n">
        <v>40885.2</v>
      </c>
      <c r="H91" s="64" t="n">
        <v>41955</v>
      </c>
      <c r="I91" s="64"/>
      <c r="J91" s="64"/>
      <c r="K91" s="64"/>
      <c r="L91" s="64"/>
      <c r="M91" s="64" t="n">
        <f aca="false">H91+SUM(I91:L91)</f>
        <v>41955</v>
      </c>
      <c r="N91" s="64"/>
      <c r="O91" s="65" t="n">
        <f aca="false">N91/$M91</f>
        <v>0</v>
      </c>
      <c r="P91" s="64"/>
      <c r="Q91" s="65" t="n">
        <f aca="false">P91/$M91</f>
        <v>0</v>
      </c>
      <c r="R91" s="64"/>
      <c r="S91" s="65" t="n">
        <f aca="false">R91/$M91</f>
        <v>0</v>
      </c>
      <c r="T91" s="64"/>
      <c r="U91" s="65" t="n">
        <f aca="false">T91/$M91</f>
        <v>0</v>
      </c>
      <c r="V91" s="63" t="n">
        <f aca="false">H91</f>
        <v>41955</v>
      </c>
      <c r="W91" s="63" t="n">
        <f aca="false">V91</f>
        <v>41955</v>
      </c>
    </row>
    <row r="92" customFormat="false" ht="13.9" hidden="false" customHeight="true" outlineLevel="0" collapsed="false">
      <c r="A92" s="62"/>
      <c r="B92" s="10" t="n">
        <v>312001</v>
      </c>
      <c r="C92" s="10" t="s">
        <v>77</v>
      </c>
      <c r="D92" s="63" t="n">
        <v>398.4</v>
      </c>
      <c r="E92" s="63" t="n">
        <v>464.8</v>
      </c>
      <c r="F92" s="64" t="n">
        <v>565</v>
      </c>
      <c r="G92" s="64" t="n">
        <v>514.6</v>
      </c>
      <c r="H92" s="64" t="n">
        <v>515</v>
      </c>
      <c r="I92" s="64"/>
      <c r="J92" s="64"/>
      <c r="K92" s="64"/>
      <c r="L92" s="64"/>
      <c r="M92" s="64" t="n">
        <f aca="false">H92+SUM(I92:L92)</f>
        <v>515</v>
      </c>
      <c r="N92" s="64"/>
      <c r="O92" s="65" t="n">
        <f aca="false">N92/$M92</f>
        <v>0</v>
      </c>
      <c r="P92" s="64"/>
      <c r="Q92" s="65" t="n">
        <f aca="false">P92/$M92</f>
        <v>0</v>
      </c>
      <c r="R92" s="64"/>
      <c r="S92" s="65" t="n">
        <f aca="false">R92/$M92</f>
        <v>0</v>
      </c>
      <c r="T92" s="64"/>
      <c r="U92" s="65" t="n">
        <f aca="false">T92/$M92</f>
        <v>0</v>
      </c>
      <c r="V92" s="63" t="n">
        <f aca="false">H92</f>
        <v>515</v>
      </c>
      <c r="W92" s="63" t="n">
        <f aca="false">V92</f>
        <v>515</v>
      </c>
    </row>
    <row r="93" customFormat="false" ht="13.9" hidden="false" customHeight="true" outlineLevel="0" collapsed="false">
      <c r="A93" s="62"/>
      <c r="B93" s="10" t="n">
        <v>312001</v>
      </c>
      <c r="C93" s="10" t="s">
        <v>78</v>
      </c>
      <c r="D93" s="63" t="n">
        <v>7609</v>
      </c>
      <c r="E93" s="63" t="n">
        <v>10838</v>
      </c>
      <c r="F93" s="64" t="n">
        <v>8500</v>
      </c>
      <c r="G93" s="64" t="n">
        <v>15596</v>
      </c>
      <c r="H93" s="64" t="n">
        <v>7879</v>
      </c>
      <c r="I93" s="64"/>
      <c r="J93" s="64"/>
      <c r="K93" s="64"/>
      <c r="L93" s="64"/>
      <c r="M93" s="64" t="n">
        <f aca="false">H93+SUM(I93:L93)</f>
        <v>7879</v>
      </c>
      <c r="N93" s="64"/>
      <c r="O93" s="65" t="n">
        <f aca="false">N93/$M93</f>
        <v>0</v>
      </c>
      <c r="P93" s="64"/>
      <c r="Q93" s="65" t="n">
        <f aca="false">P93/$M93</f>
        <v>0</v>
      </c>
      <c r="R93" s="64"/>
      <c r="S93" s="65" t="n">
        <f aca="false">R93/$M93</f>
        <v>0</v>
      </c>
      <c r="T93" s="64"/>
      <c r="U93" s="65" t="n">
        <f aca="false">T93/$M93</f>
        <v>0</v>
      </c>
      <c r="V93" s="63" t="n">
        <f aca="false">H93</f>
        <v>7879</v>
      </c>
      <c r="W93" s="63" t="n">
        <f aca="false">V93</f>
        <v>7879</v>
      </c>
    </row>
    <row r="94" customFormat="false" ht="13.9" hidden="false" customHeight="true" outlineLevel="0" collapsed="false">
      <c r="A94" s="62"/>
      <c r="B94" s="10" t="n">
        <v>312001</v>
      </c>
      <c r="C94" s="10" t="s">
        <v>79</v>
      </c>
      <c r="D94" s="63" t="n">
        <v>4798</v>
      </c>
      <c r="E94" s="63" t="n">
        <v>4524</v>
      </c>
      <c r="F94" s="64" t="n">
        <v>4524</v>
      </c>
      <c r="G94" s="64" t="n">
        <v>4534</v>
      </c>
      <c r="H94" s="64" t="n">
        <v>6002</v>
      </c>
      <c r="I94" s="64"/>
      <c r="J94" s="64"/>
      <c r="K94" s="64"/>
      <c r="L94" s="64"/>
      <c r="M94" s="64" t="n">
        <f aca="false">H94+SUM(I94:L94)</f>
        <v>6002</v>
      </c>
      <c r="N94" s="64"/>
      <c r="O94" s="65" t="n">
        <f aca="false">N94/$M94</f>
        <v>0</v>
      </c>
      <c r="P94" s="64"/>
      <c r="Q94" s="65" t="n">
        <f aca="false">P94/$M94</f>
        <v>0</v>
      </c>
      <c r="R94" s="64"/>
      <c r="S94" s="65" t="n">
        <f aca="false">R94/$M94</f>
        <v>0</v>
      </c>
      <c r="T94" s="64"/>
      <c r="U94" s="65" t="n">
        <f aca="false">T94/$M94</f>
        <v>0</v>
      </c>
      <c r="V94" s="63" t="n">
        <f aca="false">H94</f>
        <v>6002</v>
      </c>
      <c r="W94" s="63" t="n">
        <f aca="false">V94</f>
        <v>6002</v>
      </c>
    </row>
    <row r="95" customFormat="false" ht="13.9" hidden="false" customHeight="true" outlineLevel="0" collapsed="false">
      <c r="A95" s="62"/>
      <c r="B95" s="10" t="n">
        <v>312001</v>
      </c>
      <c r="C95" s="10" t="s">
        <v>80</v>
      </c>
      <c r="D95" s="63" t="n">
        <v>966</v>
      </c>
      <c r="E95" s="63" t="n">
        <v>973</v>
      </c>
      <c r="F95" s="64" t="n">
        <v>973</v>
      </c>
      <c r="G95" s="64" t="n">
        <v>998</v>
      </c>
      <c r="H95" s="64" t="n">
        <v>1152</v>
      </c>
      <c r="I95" s="64"/>
      <c r="J95" s="64"/>
      <c r="K95" s="64"/>
      <c r="L95" s="64"/>
      <c r="M95" s="64" t="n">
        <f aca="false">H95+SUM(I95:L95)</f>
        <v>1152</v>
      </c>
      <c r="N95" s="64"/>
      <c r="O95" s="65" t="n">
        <f aca="false">N95/$M95</f>
        <v>0</v>
      </c>
      <c r="P95" s="64"/>
      <c r="Q95" s="65" t="n">
        <f aca="false">P95/$M95</f>
        <v>0</v>
      </c>
      <c r="R95" s="64"/>
      <c r="S95" s="65" t="n">
        <f aca="false">R95/$M95</f>
        <v>0</v>
      </c>
      <c r="T95" s="64"/>
      <c r="U95" s="65" t="n">
        <f aca="false">T95/$M95</f>
        <v>0</v>
      </c>
      <c r="V95" s="63" t="n">
        <f aca="false">H95</f>
        <v>1152</v>
      </c>
      <c r="W95" s="63" t="n">
        <f aca="false">V95</f>
        <v>1152</v>
      </c>
    </row>
    <row r="96" customFormat="false" ht="13.9" hidden="false" customHeight="true" outlineLevel="0" collapsed="false">
      <c r="A96" s="62"/>
      <c r="B96" s="10" t="n">
        <v>312001</v>
      </c>
      <c r="C96" s="10" t="s">
        <v>81</v>
      </c>
      <c r="D96" s="63" t="n">
        <v>1065.12</v>
      </c>
      <c r="E96" s="63" t="n">
        <v>1165.68</v>
      </c>
      <c r="F96" s="64" t="n">
        <v>900</v>
      </c>
      <c r="G96" s="64" t="n">
        <v>4487.71</v>
      </c>
      <c r="H96" s="64" t="n">
        <v>4488</v>
      </c>
      <c r="I96" s="64"/>
      <c r="J96" s="64"/>
      <c r="K96" s="64"/>
      <c r="L96" s="64"/>
      <c r="M96" s="64" t="n">
        <f aca="false">H96+SUM(I96:L96)</f>
        <v>4488</v>
      </c>
      <c r="N96" s="64"/>
      <c r="O96" s="65" t="n">
        <f aca="false">N96/$M96</f>
        <v>0</v>
      </c>
      <c r="P96" s="64"/>
      <c r="Q96" s="65" t="n">
        <f aca="false">P96/$M96</f>
        <v>0</v>
      </c>
      <c r="R96" s="64"/>
      <c r="S96" s="65" t="n">
        <f aca="false">R96/$M96</f>
        <v>0</v>
      </c>
      <c r="T96" s="64"/>
      <c r="U96" s="65" t="n">
        <f aca="false">T96/$M96</f>
        <v>0</v>
      </c>
      <c r="V96" s="63" t="n">
        <f aca="false">H96</f>
        <v>4488</v>
      </c>
      <c r="W96" s="63" t="n">
        <f aca="false">V96</f>
        <v>4488</v>
      </c>
    </row>
    <row r="97" customFormat="false" ht="13.9" hidden="false" customHeight="true" outlineLevel="0" collapsed="false">
      <c r="A97" s="62"/>
      <c r="B97" s="10" t="n">
        <v>312001</v>
      </c>
      <c r="C97" s="10" t="s">
        <v>82</v>
      </c>
      <c r="D97" s="63" t="n">
        <v>0</v>
      </c>
      <c r="E97" s="63" t="n">
        <v>0</v>
      </c>
      <c r="F97" s="64" t="n">
        <v>0</v>
      </c>
      <c r="G97" s="64" t="n">
        <v>5700</v>
      </c>
      <c r="H97" s="64" t="n">
        <v>5765</v>
      </c>
      <c r="I97" s="64"/>
      <c r="J97" s="64"/>
      <c r="K97" s="64"/>
      <c r="L97" s="64"/>
      <c r="M97" s="64" t="n">
        <f aca="false">H97+SUM(I97:L97)</f>
        <v>5765</v>
      </c>
      <c r="N97" s="64"/>
      <c r="O97" s="65" t="n">
        <f aca="false">N97/$M97</f>
        <v>0</v>
      </c>
      <c r="P97" s="64"/>
      <c r="Q97" s="65" t="n">
        <f aca="false">P97/$M97</f>
        <v>0</v>
      </c>
      <c r="R97" s="64"/>
      <c r="S97" s="65" t="n">
        <f aca="false">R97/$M97</f>
        <v>0</v>
      </c>
      <c r="T97" s="64"/>
      <c r="U97" s="65" t="n">
        <f aca="false">T97/$M97</f>
        <v>0</v>
      </c>
      <c r="V97" s="63" t="n">
        <v>0</v>
      </c>
      <c r="W97" s="63" t="n">
        <v>0</v>
      </c>
    </row>
    <row r="98" customFormat="false" ht="13.9" hidden="false" customHeight="true" outlineLevel="0" collapsed="false">
      <c r="A98" s="62"/>
      <c r="B98" s="10" t="n">
        <v>312001</v>
      </c>
      <c r="C98" s="10" t="s">
        <v>83</v>
      </c>
      <c r="D98" s="63" t="n">
        <v>1545.58</v>
      </c>
      <c r="E98" s="63" t="n">
        <v>4446.04</v>
      </c>
      <c r="F98" s="64" t="n">
        <v>1500</v>
      </c>
      <c r="G98" s="64" t="n">
        <v>2202.92</v>
      </c>
      <c r="H98" s="64" t="n">
        <v>0</v>
      </c>
      <c r="I98" s="64"/>
      <c r="J98" s="64"/>
      <c r="K98" s="64"/>
      <c r="L98" s="64"/>
      <c r="M98" s="64" t="n">
        <f aca="false">H98+SUM(I98:L98)</f>
        <v>0</v>
      </c>
      <c r="N98" s="64"/>
      <c r="O98" s="65" t="e">
        <f aca="false">N98/$M98</f>
        <v>#DIV/0!</v>
      </c>
      <c r="P98" s="64"/>
      <c r="Q98" s="65" t="e">
        <f aca="false">P98/$M98</f>
        <v>#DIV/0!</v>
      </c>
      <c r="R98" s="64"/>
      <c r="S98" s="65" t="e">
        <f aca="false">R98/$M98</f>
        <v>#DIV/0!</v>
      </c>
      <c r="T98" s="64"/>
      <c r="U98" s="65" t="e">
        <f aca="false">T98/$M98</f>
        <v>#DIV/0!</v>
      </c>
      <c r="V98" s="63" t="n">
        <v>4400</v>
      </c>
      <c r="W98" s="63" t="n">
        <v>0</v>
      </c>
    </row>
    <row r="99" customFormat="false" ht="13.9" hidden="false" customHeight="true" outlineLevel="0" collapsed="false">
      <c r="A99" s="62"/>
      <c r="B99" s="10" t="n">
        <v>312001</v>
      </c>
      <c r="C99" s="10" t="s">
        <v>84</v>
      </c>
      <c r="D99" s="63" t="n">
        <v>32364</v>
      </c>
      <c r="E99" s="63" t="n">
        <v>35712</v>
      </c>
      <c r="F99" s="64" t="n">
        <v>38688</v>
      </c>
      <c r="G99" s="64" t="n">
        <v>44092</v>
      </c>
      <c r="H99" s="64" t="n">
        <v>43848</v>
      </c>
      <c r="I99" s="64"/>
      <c r="J99" s="64"/>
      <c r="K99" s="64"/>
      <c r="L99" s="64"/>
      <c r="M99" s="64" t="n">
        <f aca="false">H99+SUM(I99:L99)</f>
        <v>43848</v>
      </c>
      <c r="N99" s="64"/>
      <c r="O99" s="65" t="n">
        <f aca="false">N99/$M99</f>
        <v>0</v>
      </c>
      <c r="P99" s="64"/>
      <c r="Q99" s="65" t="n">
        <f aca="false">P99/$M99</f>
        <v>0</v>
      </c>
      <c r="R99" s="64"/>
      <c r="S99" s="65" t="n">
        <f aca="false">R99/$M99</f>
        <v>0</v>
      </c>
      <c r="T99" s="64"/>
      <c r="U99" s="65" t="n">
        <f aca="false">T99/$M99</f>
        <v>0</v>
      </c>
      <c r="V99" s="63" t="n">
        <f aca="false">H99</f>
        <v>43848</v>
      </c>
      <c r="W99" s="63" t="n">
        <f aca="false">V99</f>
        <v>43848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85</v>
      </c>
      <c r="D100" s="63" t="n">
        <v>1625</v>
      </c>
      <c r="E100" s="63" t="n">
        <v>0</v>
      </c>
      <c r="F100" s="64" t="n">
        <v>0</v>
      </c>
      <c r="G100" s="64" t="n">
        <v>0</v>
      </c>
      <c r="H100" s="64" t="n">
        <v>0</v>
      </c>
      <c r="I100" s="64"/>
      <c r="J100" s="64"/>
      <c r="K100" s="64"/>
      <c r="L100" s="64"/>
      <c r="M100" s="64" t="n">
        <f aca="false">H100+SUM(I100:L100)</f>
        <v>0</v>
      </c>
      <c r="N100" s="64"/>
      <c r="O100" s="65" t="e">
        <f aca="false">N100/$M100</f>
        <v>#DIV/0!</v>
      </c>
      <c r="P100" s="64"/>
      <c r="Q100" s="65" t="e">
        <f aca="false">P100/$M100</f>
        <v>#DIV/0!</v>
      </c>
      <c r="R100" s="64"/>
      <c r="S100" s="65" t="e">
        <f aca="false">R100/$M100</f>
        <v>#DIV/0!</v>
      </c>
      <c r="T100" s="64"/>
      <c r="U100" s="65" t="e">
        <f aca="false">T100/$M100</f>
        <v>#DIV/0!</v>
      </c>
      <c r="V100" s="63" t="n">
        <f aca="false">H100</f>
        <v>0</v>
      </c>
      <c r="W100" s="63" t="n">
        <f aca="false">V100</f>
        <v>0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86</v>
      </c>
      <c r="D101" s="63" t="n">
        <v>17055.14</v>
      </c>
      <c r="E101" s="63" t="n">
        <v>21626.75</v>
      </c>
      <c r="F101" s="64" t="n">
        <v>7002</v>
      </c>
      <c r="G101" s="64" t="n">
        <v>1821.52</v>
      </c>
      <c r="H101" s="64" t="n">
        <v>0</v>
      </c>
      <c r="I101" s="64"/>
      <c r="J101" s="64"/>
      <c r="K101" s="64"/>
      <c r="L101" s="64"/>
      <c r="M101" s="64" t="n">
        <f aca="false">H101+SUM(I101:L101)</f>
        <v>0</v>
      </c>
      <c r="N101" s="64"/>
      <c r="O101" s="65" t="e">
        <f aca="false">N101/$M101</f>
        <v>#DIV/0!</v>
      </c>
      <c r="P101" s="64"/>
      <c r="Q101" s="65" t="e">
        <f aca="false">P101/$M101</f>
        <v>#DIV/0!</v>
      </c>
      <c r="R101" s="64"/>
      <c r="S101" s="65" t="e">
        <f aca="false">R101/$M101</f>
        <v>#DIV/0!</v>
      </c>
      <c r="T101" s="64"/>
      <c r="U101" s="65" t="e">
        <f aca="false">T101/$M101</f>
        <v>#DIV/0!</v>
      </c>
      <c r="V101" s="64" t="n">
        <f aca="false">výdaje!Y367</f>
        <v>0</v>
      </c>
      <c r="W101" s="63" t="n">
        <f aca="false">V101</f>
        <v>0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87</v>
      </c>
      <c r="D102" s="63"/>
      <c r="E102" s="63"/>
      <c r="F102" s="64" t="n">
        <v>0</v>
      </c>
      <c r="G102" s="64" t="n">
        <v>29644.43</v>
      </c>
      <c r="H102" s="64" t="n">
        <v>0</v>
      </c>
      <c r="I102" s="64"/>
      <c r="J102" s="64"/>
      <c r="K102" s="64"/>
      <c r="L102" s="64"/>
      <c r="M102" s="64" t="n">
        <f aca="false">H102+SUM(I102:L102)</f>
        <v>0</v>
      </c>
      <c r="N102" s="64"/>
      <c r="O102" s="65" t="e">
        <f aca="false">N102/$M102</f>
        <v>#DIV/0!</v>
      </c>
      <c r="P102" s="64"/>
      <c r="Q102" s="65" t="e">
        <f aca="false">P102/$M102</f>
        <v>#DIV/0!</v>
      </c>
      <c r="R102" s="64"/>
      <c r="S102" s="65" t="e">
        <f aca="false">R102/$M102</f>
        <v>#DIV/0!</v>
      </c>
      <c r="T102" s="64"/>
      <c r="U102" s="65" t="e">
        <f aca="false">T102/$M102</f>
        <v>#DIV/0!</v>
      </c>
      <c r="V102" s="64" t="n">
        <f aca="false">výdaje!Y368</f>
        <v>0</v>
      </c>
      <c r="W102" s="63" t="n">
        <f aca="false">V102</f>
        <v>0</v>
      </c>
    </row>
    <row r="103" customFormat="false" ht="13.9" hidden="false" customHeight="true" outlineLevel="0" collapsed="false">
      <c r="A103" s="62"/>
      <c r="B103" s="10" t="n">
        <v>312001</v>
      </c>
      <c r="C103" s="10" t="s">
        <v>88</v>
      </c>
      <c r="D103" s="63"/>
      <c r="E103" s="63" t="n">
        <v>3093.96</v>
      </c>
      <c r="F103" s="64" t="n">
        <v>0</v>
      </c>
      <c r="G103" s="64" t="n">
        <v>0</v>
      </c>
      <c r="H103" s="64" t="n">
        <v>0</v>
      </c>
      <c r="I103" s="64"/>
      <c r="J103" s="64"/>
      <c r="K103" s="64"/>
      <c r="L103" s="64"/>
      <c r="M103" s="64" t="n">
        <f aca="false">H103+SUM(I103:L103)</f>
        <v>0</v>
      </c>
      <c r="N103" s="64"/>
      <c r="O103" s="65" t="e">
        <f aca="false">N103/$M103</f>
        <v>#DIV/0!</v>
      </c>
      <c r="P103" s="64"/>
      <c r="Q103" s="65" t="e">
        <f aca="false">P103/$M103</f>
        <v>#DIV/0!</v>
      </c>
      <c r="R103" s="64"/>
      <c r="S103" s="65" t="e">
        <f aca="false">R103/$M103</f>
        <v>#DIV/0!</v>
      </c>
      <c r="T103" s="64"/>
      <c r="U103" s="65" t="e">
        <f aca="false">T103/$M103</f>
        <v>#DIV/0!</v>
      </c>
      <c r="V103" s="64" t="n">
        <f aca="false">výdaje!Y368</f>
        <v>0</v>
      </c>
      <c r="W103" s="63" t="n">
        <f aca="false">V103</f>
        <v>0</v>
      </c>
    </row>
    <row r="104" customFormat="false" ht="13.9" hidden="false" customHeight="true" outlineLevel="0" collapsed="false">
      <c r="A104" s="62"/>
      <c r="B104" s="10" t="n">
        <v>312001</v>
      </c>
      <c r="C104" s="10" t="s">
        <v>89</v>
      </c>
      <c r="D104" s="63"/>
      <c r="E104" s="63" t="n">
        <v>3380.21</v>
      </c>
      <c r="F104" s="64" t="n">
        <v>0</v>
      </c>
      <c r="G104" s="64" t="n">
        <v>0</v>
      </c>
      <c r="H104" s="64" t="n">
        <v>0</v>
      </c>
      <c r="I104" s="64"/>
      <c r="J104" s="64"/>
      <c r="K104" s="64"/>
      <c r="L104" s="64"/>
      <c r="M104" s="64" t="n">
        <f aca="false">H104+SUM(I104:L104)</f>
        <v>0</v>
      </c>
      <c r="N104" s="64"/>
      <c r="O104" s="65" t="e">
        <f aca="false">N104/$M104</f>
        <v>#DIV/0!</v>
      </c>
      <c r="P104" s="64"/>
      <c r="Q104" s="65" t="e">
        <f aca="false">P104/$M104</f>
        <v>#DIV/0!</v>
      </c>
      <c r="R104" s="64"/>
      <c r="S104" s="65" t="e">
        <f aca="false">R104/$M104</f>
        <v>#DIV/0!</v>
      </c>
      <c r="T104" s="64"/>
      <c r="U104" s="65" t="e">
        <f aca="false">T104/$M104</f>
        <v>#DIV/0!</v>
      </c>
      <c r="V104" s="64" t="n">
        <f aca="false">výdaje!Y369</f>
        <v>0</v>
      </c>
      <c r="W104" s="63" t="n">
        <f aca="false">V104</f>
        <v>0</v>
      </c>
    </row>
    <row r="105" customFormat="false" ht="13.9" hidden="false" customHeight="true" outlineLevel="0" collapsed="false">
      <c r="A105" s="62"/>
      <c r="B105" s="10" t="n">
        <v>312001</v>
      </c>
      <c r="C105" s="10" t="s">
        <v>90</v>
      </c>
      <c r="D105" s="63"/>
      <c r="E105" s="63" t="n">
        <v>2478.33</v>
      </c>
      <c r="F105" s="64" t="n">
        <v>0</v>
      </c>
      <c r="G105" s="64" t="n">
        <v>0</v>
      </c>
      <c r="H105" s="64" t="n">
        <v>0</v>
      </c>
      <c r="I105" s="64"/>
      <c r="J105" s="64"/>
      <c r="K105" s="64"/>
      <c r="L105" s="64"/>
      <c r="M105" s="64" t="n">
        <f aca="false">H105+SUM(I105:L105)</f>
        <v>0</v>
      </c>
      <c r="N105" s="64"/>
      <c r="O105" s="65" t="e">
        <f aca="false">N105/$M105</f>
        <v>#DIV/0!</v>
      </c>
      <c r="P105" s="64"/>
      <c r="Q105" s="65" t="e">
        <f aca="false">P105/$M105</f>
        <v>#DIV/0!</v>
      </c>
      <c r="R105" s="64"/>
      <c r="S105" s="65" t="e">
        <f aca="false">R105/$M105</f>
        <v>#DIV/0!</v>
      </c>
      <c r="T105" s="64"/>
      <c r="U105" s="65" t="e">
        <f aca="false">T105/$M105</f>
        <v>#DIV/0!</v>
      </c>
      <c r="V105" s="64" t="n">
        <f aca="false">výdaje!Y370</f>
        <v>0</v>
      </c>
      <c r="W105" s="63" t="n">
        <f aca="false">V105</f>
        <v>0</v>
      </c>
    </row>
    <row r="106" customFormat="false" ht="13.9" hidden="false" customHeight="true" outlineLevel="0" collapsed="false">
      <c r="A106" s="62"/>
      <c r="B106" s="10" t="n">
        <v>312012</v>
      </c>
      <c r="C106" s="10" t="s">
        <v>91</v>
      </c>
      <c r="D106" s="63" t="n">
        <v>3477.63</v>
      </c>
      <c r="E106" s="63" t="n">
        <v>4117.82</v>
      </c>
      <c r="F106" s="64" t="n">
        <v>3500</v>
      </c>
      <c r="G106" s="64" t="n">
        <v>4584.09</v>
      </c>
      <c r="H106" s="64" t="n">
        <v>4105</v>
      </c>
      <c r="I106" s="64"/>
      <c r="J106" s="64"/>
      <c r="K106" s="64"/>
      <c r="L106" s="64"/>
      <c r="M106" s="64" t="n">
        <f aca="false">H106+SUM(I106:L106)</f>
        <v>4105</v>
      </c>
      <c r="N106" s="64"/>
      <c r="O106" s="65" t="n">
        <f aca="false">N106/$M106</f>
        <v>0</v>
      </c>
      <c r="P106" s="64"/>
      <c r="Q106" s="65" t="n">
        <f aca="false">P106/$M106</f>
        <v>0</v>
      </c>
      <c r="R106" s="64"/>
      <c r="S106" s="65" t="n">
        <f aca="false">R106/$M106</f>
        <v>0</v>
      </c>
      <c r="T106" s="64"/>
      <c r="U106" s="65" t="n">
        <f aca="false">T106/$M106</f>
        <v>0</v>
      </c>
      <c r="V106" s="63" t="n">
        <f aca="false">H106</f>
        <v>4105</v>
      </c>
      <c r="W106" s="63" t="n">
        <f aca="false">V106</f>
        <v>4105</v>
      </c>
    </row>
    <row r="107" customFormat="false" ht="13.9" hidden="false" customHeight="true" outlineLevel="0" collapsed="false">
      <c r="A107" s="62"/>
      <c r="B107" s="10" t="n">
        <v>312012</v>
      </c>
      <c r="C107" s="10" t="s">
        <v>92</v>
      </c>
      <c r="D107" s="63" t="n">
        <v>135.35</v>
      </c>
      <c r="E107" s="63" t="n">
        <v>136.21</v>
      </c>
      <c r="F107" s="64" t="n">
        <v>136</v>
      </c>
      <c r="G107" s="64" t="n">
        <v>135.65</v>
      </c>
      <c r="H107" s="64" t="n">
        <v>137</v>
      </c>
      <c r="I107" s="64"/>
      <c r="J107" s="64"/>
      <c r="K107" s="64"/>
      <c r="L107" s="64"/>
      <c r="M107" s="64" t="n">
        <f aca="false">H107+SUM(I107:L107)</f>
        <v>137</v>
      </c>
      <c r="N107" s="64"/>
      <c r="O107" s="65" t="n">
        <f aca="false">N107/$M107</f>
        <v>0</v>
      </c>
      <c r="P107" s="64"/>
      <c r="Q107" s="65" t="n">
        <f aca="false">P107/$M107</f>
        <v>0</v>
      </c>
      <c r="R107" s="64"/>
      <c r="S107" s="65" t="n">
        <f aca="false">R107/$M107</f>
        <v>0</v>
      </c>
      <c r="T107" s="64"/>
      <c r="U107" s="65" t="n">
        <f aca="false">T107/$M107</f>
        <v>0</v>
      </c>
      <c r="V107" s="63" t="n">
        <f aca="false">H107</f>
        <v>137</v>
      </c>
      <c r="W107" s="63" t="n">
        <f aca="false">V107</f>
        <v>137</v>
      </c>
    </row>
    <row r="108" customFormat="false" ht="13.9" hidden="false" customHeight="true" outlineLevel="0" collapsed="false">
      <c r="A108" s="62"/>
      <c r="B108" s="10" t="n">
        <v>312012</v>
      </c>
      <c r="C108" s="10" t="s">
        <v>93</v>
      </c>
      <c r="D108" s="63" t="n">
        <v>294.12</v>
      </c>
      <c r="E108" s="63" t="n">
        <v>294.74</v>
      </c>
      <c r="F108" s="64" t="n">
        <v>295</v>
      </c>
      <c r="G108" s="64" t="n">
        <v>298.29</v>
      </c>
      <c r="H108" s="64" t="n">
        <v>310</v>
      </c>
      <c r="I108" s="64"/>
      <c r="J108" s="64"/>
      <c r="K108" s="64"/>
      <c r="L108" s="64"/>
      <c r="M108" s="64" t="n">
        <f aca="false">H108+SUM(I108:L108)</f>
        <v>310</v>
      </c>
      <c r="N108" s="64"/>
      <c r="O108" s="65" t="n">
        <f aca="false">N108/$M108</f>
        <v>0</v>
      </c>
      <c r="P108" s="64"/>
      <c r="Q108" s="65" t="n">
        <f aca="false">P108/$M108</f>
        <v>0</v>
      </c>
      <c r="R108" s="64"/>
      <c r="S108" s="65" t="n">
        <f aca="false">R108/$M108</f>
        <v>0</v>
      </c>
      <c r="T108" s="64"/>
      <c r="U108" s="65" t="n">
        <f aca="false">T108/$M108</f>
        <v>0</v>
      </c>
      <c r="V108" s="63" t="n">
        <f aca="false">H108</f>
        <v>310</v>
      </c>
      <c r="W108" s="63" t="n">
        <f aca="false">V108</f>
        <v>310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94</v>
      </c>
      <c r="D109" s="63" t="n">
        <v>4466.45</v>
      </c>
      <c r="E109" s="63" t="n">
        <v>5120.46</v>
      </c>
      <c r="F109" s="64" t="n">
        <v>5120</v>
      </c>
      <c r="G109" s="64" t="n">
        <v>5629.44</v>
      </c>
      <c r="H109" s="64" t="n">
        <v>4478</v>
      </c>
      <c r="I109" s="64"/>
      <c r="J109" s="64"/>
      <c r="K109" s="64"/>
      <c r="L109" s="64"/>
      <c r="M109" s="64" t="n">
        <f aca="false">H109+SUM(I109:L109)</f>
        <v>4478</v>
      </c>
      <c r="N109" s="64"/>
      <c r="O109" s="65" t="n">
        <f aca="false">N109/$M109</f>
        <v>0</v>
      </c>
      <c r="P109" s="64"/>
      <c r="Q109" s="65" t="n">
        <f aca="false">P109/$M109</f>
        <v>0</v>
      </c>
      <c r="R109" s="64"/>
      <c r="S109" s="65" t="n">
        <f aca="false">R109/$M109</f>
        <v>0</v>
      </c>
      <c r="T109" s="64"/>
      <c r="U109" s="65" t="n">
        <f aca="false">T109/$M109</f>
        <v>0</v>
      </c>
      <c r="V109" s="63" t="n">
        <f aca="false">H109</f>
        <v>4478</v>
      </c>
      <c r="W109" s="63" t="n">
        <f aca="false">V109</f>
        <v>4478</v>
      </c>
    </row>
    <row r="110" customFormat="false" ht="13.9" hidden="false" customHeight="true" outlineLevel="0" collapsed="false">
      <c r="A110" s="62"/>
      <c r="B110" s="10" t="n">
        <v>312012</v>
      </c>
      <c r="C110" s="10" t="s">
        <v>95</v>
      </c>
      <c r="D110" s="63" t="n">
        <v>1074.29</v>
      </c>
      <c r="E110" s="63" t="n">
        <v>1080.89</v>
      </c>
      <c r="F110" s="64" t="n">
        <v>1081</v>
      </c>
      <c r="G110" s="64" t="n">
        <v>1071.8</v>
      </c>
      <c r="H110" s="64" t="n">
        <v>1083</v>
      </c>
      <c r="I110" s="64"/>
      <c r="J110" s="64"/>
      <c r="K110" s="64"/>
      <c r="L110" s="64"/>
      <c r="M110" s="64" t="n">
        <f aca="false">H110+SUM(I110:L110)</f>
        <v>1083</v>
      </c>
      <c r="N110" s="64"/>
      <c r="O110" s="65" t="n">
        <f aca="false">N110/$M110</f>
        <v>0</v>
      </c>
      <c r="P110" s="64"/>
      <c r="Q110" s="65" t="n">
        <f aca="false">P110/$M110</f>
        <v>0</v>
      </c>
      <c r="R110" s="64"/>
      <c r="S110" s="65" t="n">
        <f aca="false">R110/$M110</f>
        <v>0</v>
      </c>
      <c r="T110" s="64"/>
      <c r="U110" s="65" t="n">
        <f aca="false">T110/$M110</f>
        <v>0</v>
      </c>
      <c r="V110" s="63" t="n">
        <f aca="false">H110</f>
        <v>1083</v>
      </c>
      <c r="W110" s="63" t="n">
        <f aca="false">V110</f>
        <v>1083</v>
      </c>
    </row>
    <row r="111" customFormat="false" ht="13.9" hidden="false" customHeight="true" outlineLevel="0" collapsed="false">
      <c r="A111" s="62"/>
      <c r="B111" s="10" t="n">
        <v>312012</v>
      </c>
      <c r="C111" s="10" t="s">
        <v>96</v>
      </c>
      <c r="D111" s="63" t="n">
        <v>231.76</v>
      </c>
      <c r="E111" s="63" t="n">
        <v>3412.56</v>
      </c>
      <c r="F111" s="64" t="n">
        <v>252</v>
      </c>
      <c r="G111" s="64" t="n">
        <v>3073.49</v>
      </c>
      <c r="H111" s="64" t="n">
        <f aca="false">252+6675</f>
        <v>6927</v>
      </c>
      <c r="I111" s="64"/>
      <c r="J111" s="64"/>
      <c r="K111" s="64"/>
      <c r="L111" s="64"/>
      <c r="M111" s="64" t="n">
        <f aca="false">H111+SUM(I111:L111)</f>
        <v>6927</v>
      </c>
      <c r="N111" s="64"/>
      <c r="O111" s="65" t="n">
        <f aca="false">N111/$M111</f>
        <v>0</v>
      </c>
      <c r="P111" s="64"/>
      <c r="Q111" s="65" t="n">
        <f aca="false">P111/$M111</f>
        <v>0</v>
      </c>
      <c r="R111" s="64"/>
      <c r="S111" s="65" t="n">
        <f aca="false">R111/$M111</f>
        <v>0</v>
      </c>
      <c r="T111" s="64"/>
      <c r="U111" s="65" t="n">
        <f aca="false">T111/$M111</f>
        <v>0</v>
      </c>
      <c r="V111" s="63" t="n">
        <v>252</v>
      </c>
      <c r="W111" s="63" t="n">
        <f aca="false">V111</f>
        <v>252</v>
      </c>
    </row>
    <row r="112" customFormat="false" ht="13.9" hidden="false" customHeight="true" outlineLevel="0" collapsed="false">
      <c r="A112" s="62"/>
      <c r="B112" s="10" t="n">
        <v>322001</v>
      </c>
      <c r="C112" s="10" t="s">
        <v>97</v>
      </c>
      <c r="D112" s="63" t="n">
        <v>282834</v>
      </c>
      <c r="E112" s="63" t="n">
        <v>498788.85</v>
      </c>
      <c r="F112" s="64" t="n">
        <v>0</v>
      </c>
      <c r="G112" s="64" t="n">
        <v>0</v>
      </c>
      <c r="H112" s="64" t="n">
        <v>0</v>
      </c>
      <c r="I112" s="64"/>
      <c r="J112" s="64"/>
      <c r="K112" s="64"/>
      <c r="L112" s="64"/>
      <c r="M112" s="64" t="n">
        <f aca="false">H112+SUM(I112:L112)</f>
        <v>0</v>
      </c>
      <c r="N112" s="64"/>
      <c r="O112" s="65" t="e">
        <f aca="false">N112/$M112</f>
        <v>#DIV/0!</v>
      </c>
      <c r="P112" s="64"/>
      <c r="Q112" s="65" t="e">
        <f aca="false">P112/$M112</f>
        <v>#DIV/0!</v>
      </c>
      <c r="R112" s="64"/>
      <c r="S112" s="65" t="e">
        <f aca="false">R112/$M112</f>
        <v>#DIV/0!</v>
      </c>
      <c r="T112" s="64"/>
      <c r="U112" s="65" t="e">
        <f aca="false">T112/$M112</f>
        <v>#DIV/0!</v>
      </c>
      <c r="V112" s="63" t="n">
        <f aca="false">H112</f>
        <v>0</v>
      </c>
      <c r="W112" s="63" t="n">
        <f aca="false">V112</f>
        <v>0</v>
      </c>
    </row>
    <row r="113" customFormat="false" ht="13.9" hidden="false" customHeight="true" outlineLevel="0" collapsed="false">
      <c r="A113" s="62"/>
      <c r="B113" s="10" t="n">
        <v>322001</v>
      </c>
      <c r="C113" s="10" t="s">
        <v>98</v>
      </c>
      <c r="D113" s="63"/>
      <c r="E113" s="63" t="n">
        <v>338951.81</v>
      </c>
      <c r="F113" s="64" t="n">
        <v>0</v>
      </c>
      <c r="G113" s="64" t="n">
        <v>0</v>
      </c>
      <c r="H113" s="64" t="n">
        <v>0</v>
      </c>
      <c r="I113" s="64"/>
      <c r="J113" s="64"/>
      <c r="K113" s="64"/>
      <c r="L113" s="64"/>
      <c r="M113" s="64" t="n">
        <f aca="false">H113+SUM(I113:L113)</f>
        <v>0</v>
      </c>
      <c r="N113" s="64"/>
      <c r="O113" s="65" t="e">
        <f aca="false">N113/$M113</f>
        <v>#DIV/0!</v>
      </c>
      <c r="P113" s="64"/>
      <c r="Q113" s="65" t="e">
        <f aca="false">P113/$M113</f>
        <v>#DIV/0!</v>
      </c>
      <c r="R113" s="64"/>
      <c r="S113" s="65" t="e">
        <f aca="false">R113/$M113</f>
        <v>#DIV/0!</v>
      </c>
      <c r="T113" s="64"/>
      <c r="U113" s="65" t="e">
        <f aca="false">T113/$M113</f>
        <v>#DIV/0!</v>
      </c>
      <c r="V113" s="63" t="n">
        <f aca="false">H113</f>
        <v>0</v>
      </c>
      <c r="W113" s="63" t="n">
        <f aca="false">V113</f>
        <v>0</v>
      </c>
    </row>
    <row r="114" customFormat="false" ht="13.9" hidden="false" customHeight="true" outlineLevel="0" collapsed="false">
      <c r="A114" s="62"/>
      <c r="B114" s="10" t="n">
        <v>322001</v>
      </c>
      <c r="C114" s="10" t="s">
        <v>99</v>
      </c>
      <c r="D114" s="63" t="n">
        <v>249669.78</v>
      </c>
      <c r="E114" s="63"/>
      <c r="F114" s="64" t="n">
        <v>0</v>
      </c>
      <c r="G114" s="64" t="n">
        <v>0</v>
      </c>
      <c r="H114" s="64" t="n">
        <v>0</v>
      </c>
      <c r="I114" s="64"/>
      <c r="J114" s="64"/>
      <c r="K114" s="64"/>
      <c r="L114" s="64"/>
      <c r="M114" s="64" t="n">
        <f aca="false">H114+SUM(I114:L114)</f>
        <v>0</v>
      </c>
      <c r="N114" s="64"/>
      <c r="O114" s="65" t="e">
        <f aca="false">N114/$M114</f>
        <v>#DIV/0!</v>
      </c>
      <c r="P114" s="64"/>
      <c r="Q114" s="65" t="e">
        <f aca="false">P114/$M114</f>
        <v>#DIV/0!</v>
      </c>
      <c r="R114" s="64"/>
      <c r="S114" s="65" t="e">
        <f aca="false">R114/$M114</f>
        <v>#DIV/0!</v>
      </c>
      <c r="T114" s="64"/>
      <c r="U114" s="65" t="e">
        <f aca="false">T114/$M114</f>
        <v>#DIV/0!</v>
      </c>
      <c r="V114" s="63" t="n">
        <f aca="false">H114</f>
        <v>0</v>
      </c>
      <c r="W114" s="63" t="n">
        <f aca="false">V114</f>
        <v>0</v>
      </c>
    </row>
    <row r="115" customFormat="false" ht="13.9" hidden="false" customHeight="true" outlineLevel="0" collapsed="false">
      <c r="A115" s="62"/>
      <c r="B115" s="10" t="n">
        <v>322001</v>
      </c>
      <c r="C115" s="10" t="s">
        <v>100</v>
      </c>
      <c r="D115" s="63"/>
      <c r="E115" s="63" t="n">
        <v>137657.39</v>
      </c>
      <c r="F115" s="64" t="n">
        <v>0</v>
      </c>
      <c r="G115" s="64" t="n">
        <v>0</v>
      </c>
      <c r="H115" s="64" t="n">
        <v>0</v>
      </c>
      <c r="I115" s="64"/>
      <c r="J115" s="64"/>
      <c r="K115" s="64"/>
      <c r="L115" s="64"/>
      <c r="M115" s="64" t="n">
        <f aca="false">H115+SUM(I115:L115)</f>
        <v>0</v>
      </c>
      <c r="N115" s="64"/>
      <c r="O115" s="65" t="e">
        <f aca="false">N115/$M115</f>
        <v>#DIV/0!</v>
      </c>
      <c r="P115" s="64"/>
      <c r="Q115" s="65" t="e">
        <f aca="false">P115/$M115</f>
        <v>#DIV/0!</v>
      </c>
      <c r="R115" s="64"/>
      <c r="S115" s="65" t="e">
        <f aca="false">R115/$M115</f>
        <v>#DIV/0!</v>
      </c>
      <c r="T115" s="64"/>
      <c r="U115" s="65" t="e">
        <f aca="false">T115/$M115</f>
        <v>#DIV/0!</v>
      </c>
      <c r="V115" s="63" t="n">
        <f aca="false">H115</f>
        <v>0</v>
      </c>
      <c r="W115" s="63" t="n">
        <f aca="false">V115</f>
        <v>0</v>
      </c>
    </row>
    <row r="116" customFormat="false" ht="13.9" hidden="false" customHeight="true" outlineLevel="0" collapsed="false">
      <c r="A116" s="62"/>
      <c r="B116" s="10" t="n">
        <v>322001</v>
      </c>
      <c r="C116" s="10" t="s">
        <v>101</v>
      </c>
      <c r="D116" s="63" t="n">
        <v>30000</v>
      </c>
      <c r="E116" s="63"/>
      <c r="F116" s="64" t="n">
        <v>0</v>
      </c>
      <c r="G116" s="64" t="n">
        <v>0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/>
      <c r="O116" s="65" t="e">
        <f aca="false">N116/$M116</f>
        <v>#DIV/0!</v>
      </c>
      <c r="P116" s="64"/>
      <c r="Q116" s="65" t="e">
        <f aca="false">P116/$M116</f>
        <v>#DIV/0!</v>
      </c>
      <c r="R116" s="64"/>
      <c r="S116" s="65" t="e">
        <f aca="false">R116/$M116</f>
        <v>#DIV/0!</v>
      </c>
      <c r="T116" s="64"/>
      <c r="U116" s="65" t="e">
        <f aca="false">T116/$M116</f>
        <v>#DIV/0!</v>
      </c>
      <c r="V116" s="63" t="n">
        <f aca="false">H116</f>
        <v>0</v>
      </c>
      <c r="W116" s="63" t="n">
        <f aca="false">V116</f>
        <v>0</v>
      </c>
    </row>
    <row r="117" customFormat="false" ht="13.9" hidden="false" customHeight="true" outlineLevel="0" collapsed="false">
      <c r="A117" s="62"/>
      <c r="B117" s="10" t="n">
        <v>322001</v>
      </c>
      <c r="C117" s="10" t="s">
        <v>102</v>
      </c>
      <c r="D117" s="63"/>
      <c r="E117" s="63"/>
      <c r="F117" s="64" t="n">
        <v>200000</v>
      </c>
      <c r="G117" s="64" t="n">
        <v>0</v>
      </c>
      <c r="H117" s="64" t="n">
        <v>200000</v>
      </c>
      <c r="I117" s="64"/>
      <c r="J117" s="64"/>
      <c r="K117" s="64"/>
      <c r="L117" s="64"/>
      <c r="M117" s="64" t="n">
        <f aca="false">H117+SUM(I117:L117)</f>
        <v>200000</v>
      </c>
      <c r="N117" s="64"/>
      <c r="O117" s="65" t="n">
        <f aca="false">N117/$M117</f>
        <v>0</v>
      </c>
      <c r="P117" s="64"/>
      <c r="Q117" s="65" t="n">
        <f aca="false">P117/$M117</f>
        <v>0</v>
      </c>
      <c r="R117" s="64"/>
      <c r="S117" s="65" t="n">
        <f aca="false">R117/$M117</f>
        <v>0</v>
      </c>
      <c r="T117" s="64"/>
      <c r="U117" s="65" t="n">
        <f aca="false">T117/$M117</f>
        <v>0</v>
      </c>
      <c r="V117" s="63" t="n">
        <v>0</v>
      </c>
      <c r="W117" s="63" t="n">
        <v>0</v>
      </c>
    </row>
    <row r="118" customFormat="false" ht="13.9" hidden="false" customHeight="true" outlineLevel="0" collapsed="false">
      <c r="A118" s="62"/>
      <c r="B118" s="10" t="n">
        <v>322001</v>
      </c>
      <c r="C118" s="10" t="s">
        <v>103</v>
      </c>
      <c r="D118" s="63"/>
      <c r="E118" s="63"/>
      <c r="F118" s="63" t="n">
        <v>130000</v>
      </c>
      <c r="G118" s="63" t="n">
        <v>0</v>
      </c>
      <c r="H118" s="63" t="n">
        <v>131000</v>
      </c>
      <c r="I118" s="63"/>
      <c r="J118" s="63"/>
      <c r="K118" s="63"/>
      <c r="L118" s="63"/>
      <c r="M118" s="63" t="n">
        <f aca="false">H118+SUM(I118:L118)</f>
        <v>131000</v>
      </c>
      <c r="N118" s="63"/>
      <c r="O118" s="66" t="n">
        <f aca="false">N118/$M118</f>
        <v>0</v>
      </c>
      <c r="P118" s="63"/>
      <c r="Q118" s="66" t="n">
        <f aca="false">P118/$M118</f>
        <v>0</v>
      </c>
      <c r="R118" s="63"/>
      <c r="S118" s="66" t="n">
        <f aca="false">R118/$M118</f>
        <v>0</v>
      </c>
      <c r="T118" s="63"/>
      <c r="U118" s="66" t="n">
        <f aca="false">T118/$M118</f>
        <v>0</v>
      </c>
      <c r="V118" s="63" t="n">
        <v>0</v>
      </c>
      <c r="W118" s="63" t="n">
        <v>0</v>
      </c>
    </row>
    <row r="119" customFormat="false" ht="13.9" hidden="false" customHeight="true" outlineLevel="0" collapsed="false">
      <c r="A119" s="62"/>
      <c r="B119" s="10" t="n">
        <v>322001</v>
      </c>
      <c r="C119" s="10" t="s">
        <v>104</v>
      </c>
      <c r="D119" s="63"/>
      <c r="E119" s="63"/>
      <c r="F119" s="63" t="n">
        <v>0</v>
      </c>
      <c r="G119" s="63" t="n">
        <v>0</v>
      </c>
      <c r="H119" s="63" t="n">
        <v>170000</v>
      </c>
      <c r="I119" s="63"/>
      <c r="J119" s="63"/>
      <c r="K119" s="63"/>
      <c r="L119" s="63"/>
      <c r="M119" s="63" t="n">
        <f aca="false">H119+SUM(I119:L119)</f>
        <v>170000</v>
      </c>
      <c r="N119" s="63"/>
      <c r="O119" s="66"/>
      <c r="P119" s="63"/>
      <c r="Q119" s="66"/>
      <c r="R119" s="63"/>
      <c r="S119" s="66"/>
      <c r="T119" s="63"/>
      <c r="U119" s="66"/>
      <c r="V119" s="63" t="n">
        <v>0</v>
      </c>
      <c r="W119" s="63" t="n">
        <v>0</v>
      </c>
    </row>
    <row r="120" customFormat="false" ht="13.9" hidden="false" customHeight="true" outlineLevel="0" collapsed="false">
      <c r="A120" s="62"/>
      <c r="B120" s="10" t="n">
        <v>331001</v>
      </c>
      <c r="C120" s="10" t="s">
        <v>105</v>
      </c>
      <c r="D120" s="63" t="n">
        <v>5144</v>
      </c>
      <c r="E120" s="63" t="n">
        <v>1286</v>
      </c>
      <c r="F120" s="64" t="n">
        <v>0</v>
      </c>
      <c r="G120" s="64" t="n">
        <v>0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/>
      <c r="O120" s="65" t="e">
        <f aca="false">N120/$M120</f>
        <v>#DIV/0!</v>
      </c>
      <c r="P120" s="64"/>
      <c r="Q120" s="65" t="e">
        <f aca="false">P120/$M120</f>
        <v>#DIV/0!</v>
      </c>
      <c r="R120" s="64"/>
      <c r="S120" s="65" t="e">
        <f aca="false">R120/$M120</f>
        <v>#DIV/0!</v>
      </c>
      <c r="T120" s="64"/>
      <c r="U120" s="65" t="e">
        <f aca="false">T120/$M120</f>
        <v>#DIV/0!</v>
      </c>
      <c r="V120" s="63" t="n">
        <v>0</v>
      </c>
      <c r="W120" s="63" t="n">
        <f aca="false">V120</f>
        <v>0</v>
      </c>
    </row>
    <row r="121" customFormat="false" ht="13.9" hidden="false" customHeight="true" outlineLevel="0" collapsed="false">
      <c r="A121" s="67" t="s">
        <v>106</v>
      </c>
      <c r="B121" s="13" t="n">
        <v>111</v>
      </c>
      <c r="C121" s="13" t="s">
        <v>22</v>
      </c>
      <c r="D121" s="14" t="n">
        <f aca="false">SUM(D87:D120)</f>
        <v>1081145.62</v>
      </c>
      <c r="E121" s="14" t="n">
        <f aca="false">SUM(E87:E120)</f>
        <v>1593522.9</v>
      </c>
      <c r="F121" s="14" t="n">
        <f aca="false">SUM(F87:F120)</f>
        <v>980789</v>
      </c>
      <c r="G121" s="14" t="n">
        <f aca="false">SUM(G87:G120)</f>
        <v>712245.14</v>
      </c>
      <c r="H121" s="14" t="n">
        <f aca="false">SUM(H87:H120)</f>
        <v>1163658</v>
      </c>
      <c r="I121" s="14" t="n">
        <f aca="false">SUM(I87:I120)</f>
        <v>0</v>
      </c>
      <c r="J121" s="14" t="n">
        <f aca="false">SUM(J87:J120)</f>
        <v>0</v>
      </c>
      <c r="K121" s="14" t="n">
        <f aca="false">SUM(K87:K120)</f>
        <v>0</v>
      </c>
      <c r="L121" s="14" t="n">
        <f aca="false">SUM(L87:L120)</f>
        <v>0</v>
      </c>
      <c r="M121" s="14" t="n">
        <f aca="false">SUM(M87:M120)</f>
        <v>1163658</v>
      </c>
      <c r="N121" s="14" t="n">
        <f aca="false">SUM(N87:N120)</f>
        <v>0</v>
      </c>
      <c r="O121" s="15" t="n">
        <f aca="false">N121/$M121</f>
        <v>0</v>
      </c>
      <c r="P121" s="14" t="n">
        <f aca="false">SUM(P87:P120)</f>
        <v>0</v>
      </c>
      <c r="Q121" s="15" t="n">
        <f aca="false">P121/$M121</f>
        <v>0</v>
      </c>
      <c r="R121" s="14" t="n">
        <f aca="false">SUM(R87:R120)</f>
        <v>0</v>
      </c>
      <c r="S121" s="15" t="n">
        <f aca="false">R121/$M121</f>
        <v>0</v>
      </c>
      <c r="T121" s="14" t="n">
        <f aca="false">SUM(T87:T120)</f>
        <v>0</v>
      </c>
      <c r="U121" s="15" t="n">
        <f aca="false">T121/$M121</f>
        <v>0</v>
      </c>
      <c r="V121" s="14" t="n">
        <f aca="false">SUM(V87:V120)</f>
        <v>654618</v>
      </c>
      <c r="W121" s="14" t="n">
        <f aca="false">SUM(W87:W120)</f>
        <v>650218</v>
      </c>
    </row>
    <row r="122" customFormat="false" ht="13.9" hidden="false" customHeight="true" outlineLevel="0" collapsed="false">
      <c r="A122" s="68" t="s">
        <v>49</v>
      </c>
      <c r="B122" s="10" t="n">
        <v>311</v>
      </c>
      <c r="C122" s="10" t="s">
        <v>107</v>
      </c>
      <c r="D122" s="63" t="n">
        <v>1400</v>
      </c>
      <c r="E122" s="63" t="n">
        <v>1400</v>
      </c>
      <c r="F122" s="64" t="n">
        <v>1400</v>
      </c>
      <c r="G122" s="64" t="n">
        <v>1400</v>
      </c>
      <c r="H122" s="64" t="n">
        <v>3000</v>
      </c>
      <c r="I122" s="64"/>
      <c r="J122" s="64"/>
      <c r="K122" s="64"/>
      <c r="L122" s="64"/>
      <c r="M122" s="64" t="n">
        <f aca="false">H122+SUM(I122:L122)</f>
        <v>3000</v>
      </c>
      <c r="N122" s="64"/>
      <c r="O122" s="65" t="n">
        <f aca="false">N122/$M122</f>
        <v>0</v>
      </c>
      <c r="P122" s="64"/>
      <c r="Q122" s="65" t="n">
        <f aca="false">P122/$M122</f>
        <v>0</v>
      </c>
      <c r="R122" s="64"/>
      <c r="S122" s="65" t="n">
        <f aca="false">R122/$M122</f>
        <v>0</v>
      </c>
      <c r="T122" s="64"/>
      <c r="U122" s="65" t="n">
        <f aca="false">T122/$M122</f>
        <v>0</v>
      </c>
      <c r="V122" s="63" t="n">
        <f aca="false">H122</f>
        <v>3000</v>
      </c>
      <c r="W122" s="63" t="n">
        <f aca="false">V122</f>
        <v>3000</v>
      </c>
    </row>
    <row r="123" customFormat="false" ht="13.9" hidden="false" customHeight="true" outlineLevel="0" collapsed="false">
      <c r="A123" s="67" t="s">
        <v>106</v>
      </c>
      <c r="B123" s="13" t="n">
        <v>71</v>
      </c>
      <c r="C123" s="13" t="s">
        <v>24</v>
      </c>
      <c r="D123" s="14" t="n">
        <f aca="false">SUM(D122:D122)</f>
        <v>1400</v>
      </c>
      <c r="E123" s="14" t="n">
        <f aca="false">SUM(E122:E122)</f>
        <v>1400</v>
      </c>
      <c r="F123" s="14" t="n">
        <f aca="false">SUM(F122:F122)</f>
        <v>1400</v>
      </c>
      <c r="G123" s="14" t="n">
        <f aca="false">SUM(G122:G122)</f>
        <v>1400</v>
      </c>
      <c r="H123" s="14" t="n">
        <f aca="false">SUM(H122:H122)</f>
        <v>3000</v>
      </c>
      <c r="I123" s="14" t="n">
        <f aca="false">SUM(I122:I122)</f>
        <v>0</v>
      </c>
      <c r="J123" s="14" t="n">
        <f aca="false">SUM(J122:J122)</f>
        <v>0</v>
      </c>
      <c r="K123" s="14" t="n">
        <f aca="false">SUM(K122:K122)</f>
        <v>0</v>
      </c>
      <c r="L123" s="14" t="n">
        <f aca="false">SUM(L122:L122)</f>
        <v>0</v>
      </c>
      <c r="M123" s="14" t="n">
        <f aca="false">SUM(M122:M122)</f>
        <v>3000</v>
      </c>
      <c r="N123" s="14" t="n">
        <f aca="false">SUM(N122:N122)</f>
        <v>0</v>
      </c>
      <c r="O123" s="15" t="n">
        <f aca="false">N123/$M123</f>
        <v>0</v>
      </c>
      <c r="P123" s="14" t="n">
        <f aca="false">SUM(P122:P122)</f>
        <v>0</v>
      </c>
      <c r="Q123" s="15" t="n">
        <f aca="false">P123/$M123</f>
        <v>0</v>
      </c>
      <c r="R123" s="14" t="n">
        <f aca="false">SUM(R122:R122)</f>
        <v>0</v>
      </c>
      <c r="S123" s="15" t="n">
        <f aca="false">R123/$M123</f>
        <v>0</v>
      </c>
      <c r="T123" s="14" t="n">
        <f aca="false">SUM(T122:T122)</f>
        <v>0</v>
      </c>
      <c r="U123" s="15" t="n">
        <f aca="false">T123/$M123</f>
        <v>0</v>
      </c>
      <c r="V123" s="14" t="n">
        <f aca="false">SUM(V122:V122)</f>
        <v>3000</v>
      </c>
      <c r="W123" s="14" t="n">
        <f aca="false">SUM(W122:W122)</f>
        <v>3000</v>
      </c>
    </row>
    <row r="124" customFormat="false" ht="13.9" hidden="false" customHeight="true" outlineLevel="0" collapsed="false">
      <c r="A124" s="38" t="s">
        <v>49</v>
      </c>
      <c r="B124" s="10" t="n">
        <v>311</v>
      </c>
      <c r="C124" s="10" t="s">
        <v>107</v>
      </c>
      <c r="D124" s="63" t="n">
        <v>652.21</v>
      </c>
      <c r="E124" s="63" t="n">
        <v>1797.91</v>
      </c>
      <c r="F124" s="64" t="n">
        <v>795</v>
      </c>
      <c r="G124" s="64" t="n">
        <v>62.6</v>
      </c>
      <c r="H124" s="64" t="n">
        <v>763</v>
      </c>
      <c r="I124" s="64"/>
      <c r="J124" s="64"/>
      <c r="K124" s="64"/>
      <c r="L124" s="64"/>
      <c r="M124" s="64" t="n">
        <f aca="false">H124+SUM(I124:L124)</f>
        <v>763</v>
      </c>
      <c r="N124" s="64"/>
      <c r="O124" s="65" t="n">
        <f aca="false">N124/$M124</f>
        <v>0</v>
      </c>
      <c r="P124" s="64"/>
      <c r="Q124" s="65" t="n">
        <f aca="false">P124/$M124</f>
        <v>0</v>
      </c>
      <c r="R124" s="64"/>
      <c r="S124" s="65" t="n">
        <f aca="false">R124/$M124</f>
        <v>0</v>
      </c>
      <c r="T124" s="64"/>
      <c r="U124" s="65" t="n">
        <f aca="false">T124/$M124</f>
        <v>0</v>
      </c>
      <c r="V124" s="63" t="n">
        <f aca="false">H124</f>
        <v>763</v>
      </c>
      <c r="W124" s="63" t="n">
        <f aca="false">V124</f>
        <v>763</v>
      </c>
    </row>
    <row r="125" customFormat="false" ht="13.9" hidden="false" customHeight="true" outlineLevel="0" collapsed="false">
      <c r="A125" s="38"/>
      <c r="B125" s="10" t="n">
        <v>311</v>
      </c>
      <c r="C125" s="10" t="s">
        <v>108</v>
      </c>
      <c r="D125" s="63" t="n">
        <v>5883.01</v>
      </c>
      <c r="E125" s="63" t="n">
        <v>3909.49</v>
      </c>
      <c r="F125" s="64" t="n">
        <v>6600</v>
      </c>
      <c r="G125" s="64" t="n">
        <v>5368.06</v>
      </c>
      <c r="H125" s="64" t="n">
        <v>4185</v>
      </c>
      <c r="I125" s="64"/>
      <c r="J125" s="64"/>
      <c r="K125" s="64"/>
      <c r="L125" s="64"/>
      <c r="M125" s="64" t="n">
        <f aca="false">H125+SUM(I125:L125)</f>
        <v>4185</v>
      </c>
      <c r="N125" s="64"/>
      <c r="O125" s="65" t="n">
        <f aca="false">N125/$M125</f>
        <v>0</v>
      </c>
      <c r="P125" s="64"/>
      <c r="Q125" s="65" t="n">
        <f aca="false">P125/$M125</f>
        <v>0</v>
      </c>
      <c r="R125" s="64"/>
      <c r="S125" s="65" t="n">
        <f aca="false">R125/$M125</f>
        <v>0</v>
      </c>
      <c r="T125" s="64"/>
      <c r="U125" s="65" t="n">
        <f aca="false">T125/$M125</f>
        <v>0</v>
      </c>
      <c r="V125" s="63" t="n">
        <f aca="false">H125</f>
        <v>4185</v>
      </c>
      <c r="W125" s="63" t="n">
        <f aca="false">V125</f>
        <v>4185</v>
      </c>
    </row>
    <row r="126" customFormat="false" ht="13.9" hidden="false" customHeight="true" outlineLevel="0" collapsed="false">
      <c r="A126" s="67" t="s">
        <v>106</v>
      </c>
      <c r="B126" s="13" t="n">
        <v>72</v>
      </c>
      <c r="C126" s="13" t="s">
        <v>25</v>
      </c>
      <c r="D126" s="14" t="n">
        <f aca="false">SUM(D124:D125)</f>
        <v>6535.22</v>
      </c>
      <c r="E126" s="14" t="n">
        <f aca="false">SUM(E124:E125)</f>
        <v>5707.4</v>
      </c>
      <c r="F126" s="14" t="n">
        <f aca="false">SUM(F124:F125)</f>
        <v>7395</v>
      </c>
      <c r="G126" s="14" t="n">
        <f aca="false">SUM(G124:G125)</f>
        <v>5430.66</v>
      </c>
      <c r="H126" s="14" t="n">
        <f aca="false">SUM(H124:H125)</f>
        <v>4948</v>
      </c>
      <c r="I126" s="14" t="n">
        <f aca="false">SUM(I124:I125)</f>
        <v>0</v>
      </c>
      <c r="J126" s="14" t="n">
        <f aca="false">SUM(J124:J125)</f>
        <v>0</v>
      </c>
      <c r="K126" s="14" t="n">
        <f aca="false">SUM(K124:K125)</f>
        <v>0</v>
      </c>
      <c r="L126" s="14" t="n">
        <f aca="false">SUM(L124:L125)</f>
        <v>0</v>
      </c>
      <c r="M126" s="14" t="n">
        <f aca="false">SUM(M124:M125)</f>
        <v>4948</v>
      </c>
      <c r="N126" s="14" t="n">
        <f aca="false">SUM(N124:N125)</f>
        <v>0</v>
      </c>
      <c r="O126" s="15" t="n">
        <f aca="false">N126/$M126</f>
        <v>0</v>
      </c>
      <c r="P126" s="14" t="n">
        <f aca="false">SUM(P124:P125)</f>
        <v>0</v>
      </c>
      <c r="Q126" s="15" t="n">
        <f aca="false">P126/$M126</f>
        <v>0</v>
      </c>
      <c r="R126" s="14" t="n">
        <f aca="false">SUM(R124:R125)</f>
        <v>0</v>
      </c>
      <c r="S126" s="15" t="n">
        <f aca="false">R126/$M126</f>
        <v>0</v>
      </c>
      <c r="T126" s="14" t="n">
        <f aca="false">SUM(T124:T125)</f>
        <v>0</v>
      </c>
      <c r="U126" s="15" t="n">
        <f aca="false">T126/$M126</f>
        <v>0</v>
      </c>
      <c r="V126" s="14" t="n">
        <f aca="false">SUM(V124:V125)</f>
        <v>4948</v>
      </c>
      <c r="W126" s="14" t="n">
        <f aca="false">SUM(W124:W125)</f>
        <v>4948</v>
      </c>
    </row>
    <row r="128" customFormat="false" ht="13.9" hidden="false" customHeight="true" outlineLevel="0" collapsed="false">
      <c r="A128" s="19" t="s">
        <v>109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</row>
    <row r="129" customFormat="false" ht="13.9" hidden="false" customHeight="true" outlineLevel="0" collapsed="false">
      <c r="A129" s="6"/>
      <c r="B129" s="6"/>
      <c r="C129" s="6"/>
      <c r="D129" s="7" t="s">
        <v>1</v>
      </c>
      <c r="E129" s="7" t="s">
        <v>2</v>
      </c>
      <c r="F129" s="7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7" t="s">
        <v>8</v>
      </c>
      <c r="L129" s="7" t="s">
        <v>9</v>
      </c>
      <c r="M129" s="7" t="s">
        <v>10</v>
      </c>
      <c r="N129" s="7" t="s">
        <v>11</v>
      </c>
      <c r="O129" s="8" t="s">
        <v>12</v>
      </c>
      <c r="P129" s="7" t="s">
        <v>13</v>
      </c>
      <c r="Q129" s="8" t="s">
        <v>14</v>
      </c>
      <c r="R129" s="7" t="s">
        <v>15</v>
      </c>
      <c r="S129" s="8" t="s">
        <v>16</v>
      </c>
      <c r="T129" s="7" t="s">
        <v>17</v>
      </c>
      <c r="U129" s="8" t="s">
        <v>18</v>
      </c>
      <c r="V129" s="7" t="s">
        <v>19</v>
      </c>
      <c r="W129" s="7" t="s">
        <v>20</v>
      </c>
    </row>
    <row r="130" customFormat="false" ht="13.9" hidden="false" customHeight="true" outlineLevel="0" collapsed="false">
      <c r="A130" s="21" t="s">
        <v>21</v>
      </c>
      <c r="B130" s="22" t="n">
        <v>131</v>
      </c>
      <c r="C130" s="22" t="s">
        <v>47</v>
      </c>
      <c r="D130" s="23" t="n">
        <f aca="false">D137+D141</f>
        <v>116750.27</v>
      </c>
      <c r="E130" s="23" t="n">
        <f aca="false">E137+E141</f>
        <v>3137.87</v>
      </c>
      <c r="F130" s="23" t="n">
        <f aca="false">F137+F141</f>
        <v>0</v>
      </c>
      <c r="G130" s="23" t="n">
        <f aca="false">G137+G141</f>
        <v>14889.34</v>
      </c>
      <c r="H130" s="23" t="n">
        <f aca="false">H137+H141</f>
        <v>34161</v>
      </c>
      <c r="I130" s="23" t="n">
        <f aca="false">I137+I141</f>
        <v>0</v>
      </c>
      <c r="J130" s="23" t="n">
        <f aca="false">J137+J141</f>
        <v>0</v>
      </c>
      <c r="K130" s="23" t="n">
        <f aca="false">K137+K141</f>
        <v>0</v>
      </c>
      <c r="L130" s="23" t="n">
        <f aca="false">L137+L141</f>
        <v>0</v>
      </c>
      <c r="M130" s="23" t="n">
        <f aca="false">M137+M141</f>
        <v>34161</v>
      </c>
      <c r="N130" s="23" t="n">
        <f aca="false">N137+N141</f>
        <v>0</v>
      </c>
      <c r="O130" s="24" t="n">
        <f aca="false">N130/$M130</f>
        <v>0</v>
      </c>
      <c r="P130" s="23" t="n">
        <f aca="false">P137+P141</f>
        <v>0</v>
      </c>
      <c r="Q130" s="24" t="n">
        <f aca="false">P130/$M130</f>
        <v>0</v>
      </c>
      <c r="R130" s="23" t="n">
        <f aca="false">R137+R141</f>
        <v>0</v>
      </c>
      <c r="S130" s="24" t="n">
        <f aca="false">R130/$M130</f>
        <v>0</v>
      </c>
      <c r="T130" s="23" t="n">
        <f aca="false">T137+T141</f>
        <v>0</v>
      </c>
      <c r="U130" s="24" t="n">
        <f aca="false">T130/$M130</f>
        <v>0</v>
      </c>
      <c r="V130" s="23" t="n">
        <f aca="false">V137+V141</f>
        <v>0</v>
      </c>
      <c r="W130" s="23" t="n">
        <f aca="false">W137+W141</f>
        <v>0</v>
      </c>
    </row>
    <row r="131" customFormat="false" ht="13.9" hidden="false" customHeight="true" outlineLevel="0" collapsed="false">
      <c r="A131" s="21"/>
      <c r="B131" s="22" t="n">
        <v>41</v>
      </c>
      <c r="C131" s="22" t="s">
        <v>23</v>
      </c>
      <c r="D131" s="23" t="n">
        <f aca="false">D138+D139</f>
        <v>335003</v>
      </c>
      <c r="E131" s="23" t="n">
        <f aca="false">E138+E139</f>
        <v>170790.2</v>
      </c>
      <c r="F131" s="23" t="n">
        <f aca="false">F138+F139</f>
        <v>410336</v>
      </c>
      <c r="G131" s="23" t="n">
        <f aca="false">G138+G139</f>
        <v>361389.5</v>
      </c>
      <c r="H131" s="23" t="n">
        <f aca="false">H138+H139</f>
        <v>762580</v>
      </c>
      <c r="I131" s="23" t="n">
        <f aca="false">I138+I139</f>
        <v>0</v>
      </c>
      <c r="J131" s="23" t="n">
        <f aca="false">J138+J139</f>
        <v>0</v>
      </c>
      <c r="K131" s="23" t="n">
        <f aca="false">K138+K139</f>
        <v>0</v>
      </c>
      <c r="L131" s="23" t="n">
        <f aca="false">L138+L139</f>
        <v>0</v>
      </c>
      <c r="M131" s="23" t="n">
        <f aca="false">M138+M139</f>
        <v>762580</v>
      </c>
      <c r="N131" s="23" t="n">
        <f aca="false">N138+N139</f>
        <v>0</v>
      </c>
      <c r="O131" s="24" t="n">
        <f aca="false">N131/$M131</f>
        <v>0</v>
      </c>
      <c r="P131" s="23" t="n">
        <f aca="false">P138+P139</f>
        <v>0</v>
      </c>
      <c r="Q131" s="24" t="n">
        <f aca="false">P131/$M131</f>
        <v>0</v>
      </c>
      <c r="R131" s="23" t="n">
        <f aca="false">R138+R139</f>
        <v>0</v>
      </c>
      <c r="S131" s="24" t="n">
        <f aca="false">R131/$M131</f>
        <v>0</v>
      </c>
      <c r="T131" s="23" t="n">
        <f aca="false">T138+T139</f>
        <v>0</v>
      </c>
      <c r="U131" s="24" t="n">
        <f aca="false">T131/$M131</f>
        <v>0</v>
      </c>
      <c r="V131" s="23" t="n">
        <f aca="false">V138+V139</f>
        <v>0</v>
      </c>
      <c r="W131" s="23" t="n">
        <f aca="false">W138+W139</f>
        <v>0</v>
      </c>
    </row>
    <row r="132" customFormat="false" ht="13.9" hidden="false" customHeight="true" outlineLevel="0" collapsed="false">
      <c r="A132" s="21"/>
      <c r="B132" s="22" t="n">
        <v>52</v>
      </c>
      <c r="C132" s="22" t="s">
        <v>28</v>
      </c>
      <c r="D132" s="23" t="n">
        <v>0</v>
      </c>
      <c r="E132" s="23" t="n">
        <v>0</v>
      </c>
      <c r="F132" s="23" t="n">
        <v>0</v>
      </c>
      <c r="G132" s="23" t="n">
        <v>0</v>
      </c>
      <c r="H132" s="23" t="n">
        <v>0</v>
      </c>
      <c r="I132" s="23" t="n">
        <v>0</v>
      </c>
      <c r="J132" s="23" t="n">
        <v>0</v>
      </c>
      <c r="K132" s="23" t="n">
        <v>0</v>
      </c>
      <c r="L132" s="23" t="n">
        <v>0</v>
      </c>
      <c r="M132" s="23" t="n">
        <v>0</v>
      </c>
      <c r="N132" s="23" t="n">
        <v>0</v>
      </c>
      <c r="O132" s="24" t="e">
        <f aca="false">N132/$M132</f>
        <v>#DIV/0!</v>
      </c>
      <c r="P132" s="23" t="n">
        <v>0</v>
      </c>
      <c r="Q132" s="24" t="e">
        <f aca="false">P132/$M132</f>
        <v>#DIV/0!</v>
      </c>
      <c r="R132" s="23" t="n">
        <v>0</v>
      </c>
      <c r="S132" s="24" t="e">
        <f aca="false">R132/$M132</f>
        <v>#DIV/0!</v>
      </c>
      <c r="T132" s="23" t="n">
        <v>0</v>
      </c>
      <c r="U132" s="24" t="e">
        <f aca="false">T132/$M132</f>
        <v>#DIV/0!</v>
      </c>
      <c r="V132" s="23" t="n">
        <v>0</v>
      </c>
      <c r="W132" s="23" t="n">
        <v>0</v>
      </c>
    </row>
    <row r="133" customFormat="false" ht="13.9" hidden="false" customHeight="true" outlineLevel="0" collapsed="false">
      <c r="A133" s="21"/>
      <c r="B133" s="22" t="n">
        <v>71</v>
      </c>
      <c r="C133" s="22" t="s">
        <v>24</v>
      </c>
      <c r="D133" s="23" t="n">
        <f aca="false">D140+D142</f>
        <v>75210.5</v>
      </c>
      <c r="E133" s="23" t="n">
        <f aca="false">E140+E142</f>
        <v>5317.83</v>
      </c>
      <c r="F133" s="23" t="n">
        <f aca="false">F140+F142</f>
        <v>3000</v>
      </c>
      <c r="G133" s="23" t="n">
        <f aca="false">G140+G142</f>
        <v>6320.3</v>
      </c>
      <c r="H133" s="23" t="n">
        <f aca="false">H140+H142</f>
        <v>0</v>
      </c>
      <c r="I133" s="23" t="n">
        <f aca="false">I140+I142</f>
        <v>0</v>
      </c>
      <c r="J133" s="23" t="n">
        <f aca="false">J140+J142</f>
        <v>0</v>
      </c>
      <c r="K133" s="23" t="n">
        <f aca="false">K140+K142</f>
        <v>0</v>
      </c>
      <c r="L133" s="23" t="n">
        <f aca="false">L140+L142</f>
        <v>0</v>
      </c>
      <c r="M133" s="23" t="n">
        <f aca="false">M140+M142</f>
        <v>0</v>
      </c>
      <c r="N133" s="23" t="n">
        <f aca="false">N140+N142</f>
        <v>0</v>
      </c>
      <c r="O133" s="24" t="e">
        <f aca="false">N133/$M133</f>
        <v>#DIV/0!</v>
      </c>
      <c r="P133" s="23" t="n">
        <f aca="false">P140+P142</f>
        <v>0</v>
      </c>
      <c r="Q133" s="24" t="e">
        <f aca="false">P133/$M133</f>
        <v>#DIV/0!</v>
      </c>
      <c r="R133" s="23" t="n">
        <f aca="false">R140+R142</f>
        <v>0</v>
      </c>
      <c r="S133" s="24" t="e">
        <f aca="false">R133/$M133</f>
        <v>#DIV/0!</v>
      </c>
      <c r="T133" s="23" t="n">
        <f aca="false">T140+T142</f>
        <v>0</v>
      </c>
      <c r="U133" s="24" t="e">
        <f aca="false">T133/$M133</f>
        <v>#DIV/0!</v>
      </c>
      <c r="V133" s="23" t="n">
        <f aca="false">V140+V142</f>
        <v>0</v>
      </c>
      <c r="W133" s="23" t="n">
        <f aca="false">W140+W142</f>
        <v>0</v>
      </c>
    </row>
    <row r="134" customFormat="false" ht="13.9" hidden="false" customHeight="true" outlineLevel="0" collapsed="false">
      <c r="A134" s="21"/>
      <c r="B134" s="22" t="n">
        <v>72</v>
      </c>
      <c r="C134" s="22" t="s">
        <v>25</v>
      </c>
      <c r="D134" s="23" t="n">
        <f aca="false">D143</f>
        <v>0</v>
      </c>
      <c r="E134" s="23" t="n">
        <f aca="false">E143</f>
        <v>0</v>
      </c>
      <c r="F134" s="23" t="n">
        <f aca="false">F143</f>
        <v>0</v>
      </c>
      <c r="G134" s="23" t="n">
        <f aca="false">G143</f>
        <v>10178.58</v>
      </c>
      <c r="H134" s="23" t="n">
        <f aca="false">H143</f>
        <v>9453</v>
      </c>
      <c r="I134" s="23" t="n">
        <f aca="false">I143</f>
        <v>0</v>
      </c>
      <c r="J134" s="23" t="n">
        <f aca="false">J143</f>
        <v>0</v>
      </c>
      <c r="K134" s="23" t="n">
        <f aca="false">K143</f>
        <v>0</v>
      </c>
      <c r="L134" s="23" t="n">
        <f aca="false">L143</f>
        <v>0</v>
      </c>
      <c r="M134" s="23" t="n">
        <f aca="false">M143</f>
        <v>9453</v>
      </c>
      <c r="N134" s="23" t="n">
        <f aca="false">N143</f>
        <v>0</v>
      </c>
      <c r="O134" s="24" t="n">
        <f aca="false">N134/$M134</f>
        <v>0</v>
      </c>
      <c r="P134" s="23" t="n">
        <f aca="false">P143</f>
        <v>0</v>
      </c>
      <c r="Q134" s="24" t="n">
        <f aca="false">P134/$M134</f>
        <v>0</v>
      </c>
      <c r="R134" s="23" t="n">
        <f aca="false">R143</f>
        <v>0</v>
      </c>
      <c r="S134" s="24" t="n">
        <f aca="false">R134/$M134</f>
        <v>0</v>
      </c>
      <c r="T134" s="23" t="n">
        <f aca="false">T143</f>
        <v>0</v>
      </c>
      <c r="U134" s="24" t="n">
        <f aca="false">T134/$M134</f>
        <v>0</v>
      </c>
      <c r="V134" s="23" t="n">
        <f aca="false">V143</f>
        <v>0</v>
      </c>
      <c r="W134" s="23" t="n">
        <f aca="false">W143</f>
        <v>0</v>
      </c>
    </row>
    <row r="135" customFormat="false" ht="13.9" hidden="false" customHeight="true" outlineLevel="0" collapsed="false">
      <c r="A135" s="17"/>
      <c r="B135" s="18"/>
      <c r="C135" s="25" t="s">
        <v>30</v>
      </c>
      <c r="D135" s="26" t="n">
        <f aca="false">SUM(D130:D134)</f>
        <v>526963.77</v>
      </c>
      <c r="E135" s="26" t="n">
        <f aca="false">SUM(E130:E134)</f>
        <v>179245.9</v>
      </c>
      <c r="F135" s="26" t="n">
        <f aca="false">SUM(F130:F134)</f>
        <v>413336</v>
      </c>
      <c r="G135" s="26" t="n">
        <f aca="false">SUM(G130:G134)</f>
        <v>392777.72</v>
      </c>
      <c r="H135" s="26" t="n">
        <f aca="false">SUM(H130:H134)</f>
        <v>806194</v>
      </c>
      <c r="I135" s="26" t="n">
        <f aca="false">SUM(I130:I134)</f>
        <v>0</v>
      </c>
      <c r="J135" s="26" t="n">
        <f aca="false">SUM(J130:J134)</f>
        <v>0</v>
      </c>
      <c r="K135" s="26" t="n">
        <f aca="false">SUM(K130:K134)</f>
        <v>0</v>
      </c>
      <c r="L135" s="26" t="n">
        <f aca="false">SUM(L130:L134)</f>
        <v>0</v>
      </c>
      <c r="M135" s="26" t="n">
        <f aca="false">SUM(M130:M134)</f>
        <v>806194</v>
      </c>
      <c r="N135" s="26" t="n">
        <f aca="false">SUM(N130:N134)</f>
        <v>0</v>
      </c>
      <c r="O135" s="27" t="n">
        <f aca="false">N135/$M135</f>
        <v>0</v>
      </c>
      <c r="P135" s="26" t="n">
        <f aca="false">SUM(P130:P134)</f>
        <v>0</v>
      </c>
      <c r="Q135" s="27" t="n">
        <f aca="false">P135/$M135</f>
        <v>0</v>
      </c>
      <c r="R135" s="26" t="n">
        <f aca="false">SUM(R130:R134)</f>
        <v>0</v>
      </c>
      <c r="S135" s="27" t="n">
        <f aca="false">R135/$M135</f>
        <v>0</v>
      </c>
      <c r="T135" s="26" t="n">
        <f aca="false">SUM(T130:T134)</f>
        <v>0</v>
      </c>
      <c r="U135" s="27" t="n">
        <f aca="false">T135/$M135</f>
        <v>0</v>
      </c>
      <c r="V135" s="26" t="n">
        <f aca="false">SUM(V130:V134)</f>
        <v>0</v>
      </c>
      <c r="W135" s="26" t="n">
        <f aca="false">SUM(W130:W134)</f>
        <v>0</v>
      </c>
    </row>
    <row r="137" customFormat="false" ht="13.9" hidden="false" customHeight="true" outlineLevel="0" collapsed="false">
      <c r="B137" s="39" t="s">
        <v>57</v>
      </c>
      <c r="C137" s="17" t="s">
        <v>110</v>
      </c>
      <c r="D137" s="40" t="n">
        <v>116750.27</v>
      </c>
      <c r="E137" s="40" t="n">
        <v>3137.87</v>
      </c>
      <c r="F137" s="40"/>
      <c r="G137" s="40" t="n">
        <v>14603.93</v>
      </c>
      <c r="H137" s="40" t="n">
        <v>34161</v>
      </c>
      <c r="I137" s="40"/>
      <c r="J137" s="40"/>
      <c r="K137" s="40"/>
      <c r="L137" s="40"/>
      <c r="M137" s="40" t="n">
        <f aca="false">H137+SUM(I137:L137)</f>
        <v>34161</v>
      </c>
      <c r="N137" s="40"/>
      <c r="O137" s="41" t="n">
        <f aca="false">N137/$M137</f>
        <v>0</v>
      </c>
      <c r="P137" s="40"/>
      <c r="Q137" s="41" t="n">
        <f aca="false">P137/$M137</f>
        <v>0</v>
      </c>
      <c r="R137" s="40"/>
      <c r="S137" s="41" t="n">
        <f aca="false">R137/$M137</f>
        <v>0</v>
      </c>
      <c r="T137" s="40"/>
      <c r="U137" s="42" t="n">
        <f aca="false">T137/$M137</f>
        <v>0</v>
      </c>
      <c r="V137" s="40"/>
      <c r="W137" s="43"/>
    </row>
    <row r="138" customFormat="false" ht="13.9" hidden="false" customHeight="true" outlineLevel="0" collapsed="false">
      <c r="B138" s="44"/>
      <c r="C138" s="1" t="s">
        <v>111</v>
      </c>
      <c r="D138" s="46" t="n">
        <v>148582.56</v>
      </c>
      <c r="E138" s="46" t="n">
        <v>170790.2</v>
      </c>
      <c r="F138" s="46" t="n">
        <v>410336</v>
      </c>
      <c r="G138" s="46" t="n">
        <v>157822.74</v>
      </c>
      <c r="H138" s="46" t="n">
        <f aca="false">1328+795413-H137-H139</f>
        <v>559013</v>
      </c>
      <c r="I138" s="46"/>
      <c r="J138" s="46"/>
      <c r="K138" s="46"/>
      <c r="L138" s="46"/>
      <c r="M138" s="46" t="n">
        <f aca="false">H138+SUM(I138:L138)</f>
        <v>559013</v>
      </c>
      <c r="N138" s="46"/>
      <c r="O138" s="2" t="n">
        <f aca="false">N138/$M138</f>
        <v>0</v>
      </c>
      <c r="P138" s="46"/>
      <c r="Q138" s="2" t="n">
        <f aca="false">P138/$M138</f>
        <v>0</v>
      </c>
      <c r="R138" s="46"/>
      <c r="S138" s="2" t="n">
        <f aca="false">R138/$M138</f>
        <v>0</v>
      </c>
      <c r="T138" s="46"/>
      <c r="U138" s="47" t="n">
        <f aca="false">T138/$M138</f>
        <v>0</v>
      </c>
      <c r="V138" s="46"/>
      <c r="W138" s="48"/>
    </row>
    <row r="139" customFormat="false" ht="13.9" hidden="false" customHeight="true" outlineLevel="0" collapsed="false">
      <c r="B139" s="44"/>
      <c r="C139" s="45" t="s">
        <v>112</v>
      </c>
      <c r="D139" s="46" t="n">
        <v>186420.44</v>
      </c>
      <c r="E139" s="46"/>
      <c r="F139" s="46"/>
      <c r="G139" s="46" t="n">
        <v>203566.76</v>
      </c>
      <c r="H139" s="46" t="n">
        <v>203567</v>
      </c>
      <c r="I139" s="46"/>
      <c r="J139" s="46"/>
      <c r="K139" s="46"/>
      <c r="L139" s="46"/>
      <c r="M139" s="46" t="n">
        <f aca="false">H139+SUM(I139:L139)</f>
        <v>203567</v>
      </c>
      <c r="N139" s="46"/>
      <c r="O139" s="2" t="n">
        <f aca="false">N139/$M139</f>
        <v>0</v>
      </c>
      <c r="P139" s="46"/>
      <c r="Q139" s="2" t="n">
        <f aca="false">P139/$M139</f>
        <v>0</v>
      </c>
      <c r="R139" s="46"/>
      <c r="S139" s="2" t="n">
        <f aca="false">R139/$M139</f>
        <v>0</v>
      </c>
      <c r="T139" s="46"/>
      <c r="U139" s="47" t="n">
        <f aca="false">T139/$M139</f>
        <v>0</v>
      </c>
      <c r="V139" s="46"/>
      <c r="W139" s="48"/>
    </row>
    <row r="140" customFormat="false" ht="13.9" hidden="false" customHeight="true" outlineLevel="0" collapsed="false">
      <c r="B140" s="44"/>
      <c r="C140" s="69" t="s">
        <v>113</v>
      </c>
      <c r="D140" s="70" t="n">
        <v>75210.5</v>
      </c>
      <c r="E140" s="70" t="n">
        <v>5317.83</v>
      </c>
      <c r="F140" s="70" t="n">
        <v>3000</v>
      </c>
      <c r="G140" s="70" t="n">
        <v>3760.3</v>
      </c>
      <c r="H140" s="70"/>
      <c r="I140" s="70"/>
      <c r="J140" s="70"/>
      <c r="K140" s="70"/>
      <c r="L140" s="70"/>
      <c r="M140" s="70" t="n">
        <f aca="false">H140+SUM(I140:L140)</f>
        <v>0</v>
      </c>
      <c r="N140" s="70"/>
      <c r="O140" s="71" t="e">
        <f aca="false">N140/$M140</f>
        <v>#DIV/0!</v>
      </c>
      <c r="P140" s="70"/>
      <c r="Q140" s="71" t="e">
        <f aca="false">P140/$M140</f>
        <v>#DIV/0!</v>
      </c>
      <c r="R140" s="70"/>
      <c r="S140" s="71" t="e">
        <f aca="false">R140/$M140</f>
        <v>#DIV/0!</v>
      </c>
      <c r="T140" s="70"/>
      <c r="U140" s="47" t="e">
        <f aca="false">T140/$M140</f>
        <v>#DIV/0!</v>
      </c>
      <c r="V140" s="70"/>
      <c r="W140" s="48"/>
    </row>
    <row r="141" customFormat="false" ht="13.9" hidden="false" customHeight="true" outlineLevel="0" collapsed="false">
      <c r="B141" s="44"/>
      <c r="C141" s="45" t="s">
        <v>114</v>
      </c>
      <c r="D141" s="46"/>
      <c r="E141" s="46"/>
      <c r="F141" s="46"/>
      <c r="G141" s="46" t="n">
        <v>285.41</v>
      </c>
      <c r="H141" s="46"/>
      <c r="I141" s="46"/>
      <c r="J141" s="46"/>
      <c r="K141" s="46"/>
      <c r="L141" s="46"/>
      <c r="M141" s="70" t="n">
        <f aca="false">H141+SUM(I141:L141)</f>
        <v>0</v>
      </c>
      <c r="N141" s="46"/>
      <c r="O141" s="71" t="e">
        <f aca="false">N141/$M141</f>
        <v>#DIV/0!</v>
      </c>
      <c r="P141" s="46"/>
      <c r="Q141" s="71" t="e">
        <f aca="false">P141/$M141</f>
        <v>#DIV/0!</v>
      </c>
      <c r="R141" s="46"/>
      <c r="S141" s="71" t="e">
        <f aca="false">R141/$M141</f>
        <v>#DIV/0!</v>
      </c>
      <c r="T141" s="46"/>
      <c r="U141" s="47" t="e">
        <f aca="false">T141/$M141</f>
        <v>#DIV/0!</v>
      </c>
      <c r="V141" s="46"/>
      <c r="W141" s="48"/>
    </row>
    <row r="142" customFormat="false" ht="13.9" hidden="false" customHeight="true" outlineLevel="0" collapsed="false">
      <c r="B142" s="44"/>
      <c r="C142" s="45" t="s">
        <v>115</v>
      </c>
      <c r="D142" s="46"/>
      <c r="E142" s="46"/>
      <c r="F142" s="46"/>
      <c r="G142" s="46" t="n">
        <v>2560</v>
      </c>
      <c r="H142" s="46"/>
      <c r="I142" s="46"/>
      <c r="J142" s="46"/>
      <c r="K142" s="46"/>
      <c r="L142" s="46"/>
      <c r="M142" s="70" t="n">
        <f aca="false">H142+SUM(I142:L142)</f>
        <v>0</v>
      </c>
      <c r="N142" s="46"/>
      <c r="O142" s="71" t="e">
        <f aca="false">N142/$M142</f>
        <v>#DIV/0!</v>
      </c>
      <c r="P142" s="46"/>
      <c r="Q142" s="71" t="e">
        <f aca="false">P142/$M142</f>
        <v>#DIV/0!</v>
      </c>
      <c r="R142" s="46"/>
      <c r="S142" s="71" t="e">
        <f aca="false">R142/$M142</f>
        <v>#DIV/0!</v>
      </c>
      <c r="T142" s="46"/>
      <c r="U142" s="47" t="e">
        <f aca="false">T142/$M142</f>
        <v>#DIV/0!</v>
      </c>
      <c r="V142" s="46"/>
      <c r="W142" s="48"/>
    </row>
    <row r="143" customFormat="false" ht="13.9" hidden="false" customHeight="true" outlineLevel="0" collapsed="false">
      <c r="B143" s="52"/>
      <c r="C143" s="53" t="s">
        <v>116</v>
      </c>
      <c r="D143" s="54"/>
      <c r="E143" s="54"/>
      <c r="F143" s="54"/>
      <c r="G143" s="54" t="n">
        <v>10178.58</v>
      </c>
      <c r="H143" s="54" t="n">
        <v>9453</v>
      </c>
      <c r="I143" s="54"/>
      <c r="J143" s="54"/>
      <c r="K143" s="54"/>
      <c r="L143" s="54"/>
      <c r="M143" s="54" t="n">
        <f aca="false">H143+SUM(I143:L143)</f>
        <v>9453</v>
      </c>
      <c r="N143" s="54"/>
      <c r="O143" s="55" t="n">
        <f aca="false">N143/$M143</f>
        <v>0</v>
      </c>
      <c r="P143" s="54"/>
      <c r="Q143" s="55" t="n">
        <f aca="false">P143/$M143</f>
        <v>0</v>
      </c>
      <c r="R143" s="54"/>
      <c r="S143" s="55" t="n">
        <f aca="false">R143/$M143</f>
        <v>0</v>
      </c>
      <c r="T143" s="54"/>
      <c r="U143" s="56" t="n">
        <f aca="false">T143/$M143</f>
        <v>0</v>
      </c>
      <c r="V143" s="54"/>
      <c r="W143" s="57"/>
    </row>
    <row r="145" customFormat="false" ht="13.9" hidden="false" customHeight="true" outlineLevel="0" collapsed="false">
      <c r="A145" s="19" t="s">
        <v>117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</row>
    <row r="146" customFormat="false" ht="13.9" hidden="false" customHeight="true" outlineLevel="0" collapsed="false">
      <c r="A146" s="6"/>
      <c r="B146" s="6"/>
      <c r="C146" s="6"/>
      <c r="D146" s="7" t="s">
        <v>1</v>
      </c>
      <c r="E146" s="7" t="s">
        <v>2</v>
      </c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  <c r="O146" s="8" t="s">
        <v>12</v>
      </c>
      <c r="P146" s="7" t="s">
        <v>13</v>
      </c>
      <c r="Q146" s="8" t="s">
        <v>14</v>
      </c>
      <c r="R146" s="7" t="s">
        <v>15</v>
      </c>
      <c r="S146" s="8" t="s">
        <v>16</v>
      </c>
      <c r="T146" s="7" t="s">
        <v>17</v>
      </c>
      <c r="U146" s="8" t="s">
        <v>18</v>
      </c>
      <c r="V146" s="7" t="s">
        <v>19</v>
      </c>
      <c r="W146" s="7" t="s">
        <v>20</v>
      </c>
    </row>
    <row r="147" customFormat="false" ht="13.9" hidden="false" customHeight="true" outlineLevel="0" collapsed="false">
      <c r="D147" s="23" t="n">
        <f aca="false">D22-výdaje!G20</f>
        <v>175691.97</v>
      </c>
      <c r="E147" s="23" t="n">
        <f aca="false">E22-výdaje!H20</f>
        <v>395798.76</v>
      </c>
      <c r="F147" s="23" t="n">
        <f aca="false">F22-výdaje!I20</f>
        <v>0</v>
      </c>
      <c r="G147" s="23" t="n">
        <f aca="false">G22-výdaje!J20</f>
        <v>793560.44</v>
      </c>
      <c r="H147" s="23" t="n">
        <f aca="false">H22-výdaje!K20</f>
        <v>0</v>
      </c>
      <c r="I147" s="23" t="n">
        <f aca="false">I22-výdaje!L20</f>
        <v>0</v>
      </c>
      <c r="J147" s="23" t="n">
        <f aca="false">J22-výdaje!M20</f>
        <v>0</v>
      </c>
      <c r="K147" s="23" t="n">
        <f aca="false">K22-výdaje!N20</f>
        <v>0</v>
      </c>
      <c r="L147" s="23" t="n">
        <f aca="false">L22-výdaje!O20</f>
        <v>0</v>
      </c>
      <c r="M147" s="23" t="n">
        <f aca="false">M22-výdaje!P20</f>
        <v>0</v>
      </c>
      <c r="N147" s="23" t="n">
        <f aca="false">N22-výdaje!Q20</f>
        <v>0</v>
      </c>
      <c r="O147" s="24" t="e">
        <f aca="false">N147/$M147</f>
        <v>#DIV/0!</v>
      </c>
      <c r="P147" s="23" t="n">
        <f aca="false">P22-výdaje!S20</f>
        <v>0</v>
      </c>
      <c r="Q147" s="24" t="e">
        <f aca="false">P147/$M147</f>
        <v>#DIV/0!</v>
      </c>
      <c r="R147" s="23" t="n">
        <f aca="false">R22-výdaje!U20</f>
        <v>0</v>
      </c>
      <c r="S147" s="24" t="e">
        <f aca="false">R147/$M147</f>
        <v>#DIV/0!</v>
      </c>
      <c r="T147" s="23" t="n">
        <f aca="false">T22-výdaje!W20</f>
        <v>0</v>
      </c>
      <c r="U147" s="24" t="e">
        <f aca="false">T147/$M147</f>
        <v>#DIV/0!</v>
      </c>
      <c r="V147" s="23" t="n">
        <f aca="false">V22-výdaje!Y20</f>
        <v>0</v>
      </c>
      <c r="W147" s="23" t="n">
        <f aca="false">W22-výdaje!Z20</f>
        <v>0</v>
      </c>
    </row>
  </sheetData>
  <mergeCells count="10">
    <mergeCell ref="A3:A21"/>
    <mergeCell ref="A31:A39"/>
    <mergeCell ref="A44:A46"/>
    <mergeCell ref="A51:A52"/>
    <mergeCell ref="A54:A59"/>
    <mergeCell ref="A61:A62"/>
    <mergeCell ref="A80:A82"/>
    <mergeCell ref="A87:A120"/>
    <mergeCell ref="A124:A125"/>
    <mergeCell ref="A130:A134"/>
  </mergeCells>
  <printOptions headings="false" gridLines="false" gridLinesSet="true" horizontalCentered="true" verticalCentered="false"/>
  <pageMargins left="0.236111111111111" right="0.236111111111111" top="0.466666666666667" bottom="0.466666666666667" header="0.3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Roman,Bežné"&amp;12Finančný rozpočet v členení podľa programov&amp;C&amp;"Times New Roman,Bežné"&amp;12Obec Nesluša&amp;R&amp;"Times New Roman,Bežné"&amp;12 2021 - 2023</oddHeader>
    <oddFooter>&amp;L&amp;"Arial,Bežné"&amp;10Príloha č. 1&amp;C&amp;"Times New Roman,Bežné"&amp;12Návrh č. 1&amp;R&amp;"Times New Roman,Bežné"&amp;12 10. 02. 2021</oddFooter>
  </headerFooter>
  <rowBreaks count="4" manualBreakCount="4">
    <brk id="23" man="true" max="16383" min="0"/>
    <brk id="41" man="true" max="16383" min="0"/>
    <brk id="77" man="true" max="16383" min="0"/>
    <brk id="12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B663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8" min="7" style="1" width="11.22"/>
    <col collapsed="false" customWidth="true" hidden="false" outlineLevel="0" max="11" min="9" style="1" width="10.97"/>
    <col collapsed="false" customWidth="true" hidden="true" outlineLevel="0" max="17" min="12" style="1" width="10.97"/>
    <col collapsed="false" customWidth="true" hidden="true" outlineLevel="0" max="18" min="18" style="2" width="5.46"/>
    <col collapsed="false" customWidth="true" hidden="true" outlineLevel="0" max="19" min="19" style="1" width="10.97"/>
    <col collapsed="false" customWidth="true" hidden="true" outlineLevel="0" max="20" min="20" style="2" width="5.46"/>
    <col collapsed="false" customWidth="true" hidden="true" outlineLevel="0" max="21" min="21" style="1" width="10.97"/>
    <col collapsed="false" customWidth="true" hidden="true" outlineLevel="0" max="22" min="22" style="2" width="5.46"/>
    <col collapsed="false" customWidth="true" hidden="true" outlineLevel="0" max="23" min="23" style="1" width="10.97"/>
    <col collapsed="false" customWidth="true" hidden="true" outlineLevel="0" max="24" min="24" style="2" width="5.46"/>
    <col collapsed="false" customWidth="true" hidden="false" outlineLevel="0" max="26" min="25" style="1" width="11.22"/>
    <col collapsed="false" customWidth="true" hidden="false" outlineLevel="0" max="64" min="27" style="1" width="8.64"/>
  </cols>
  <sheetData>
    <row r="1" customFormat="false" ht="13.9" hidden="false" customHeight="true" outlineLevel="0" collapsed="false">
      <c r="A1" s="1" t="s">
        <v>118</v>
      </c>
      <c r="B1" s="1" t="s">
        <v>119</v>
      </c>
      <c r="C1" s="1" t="s">
        <v>120</v>
      </c>
      <c r="D1" s="3" t="s">
        <v>121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2" t="s">
        <v>21</v>
      </c>
      <c r="E3" s="10" t="n">
        <v>111</v>
      </c>
      <c r="F3" s="10" t="s">
        <v>22</v>
      </c>
      <c r="G3" s="11" t="n">
        <f aca="false">G24+G153+G243+G289+G379+G476</f>
        <v>520218.89</v>
      </c>
      <c r="H3" s="11" t="n">
        <f aca="false">H24+H153+H243+H289+H379+H476</f>
        <v>612456.1</v>
      </c>
      <c r="I3" s="11" t="n">
        <f aca="false">I24+I153+I243+I289+I379+I476</f>
        <v>650786</v>
      </c>
      <c r="J3" s="11" t="n">
        <f aca="false">J24+J153+J243+J289+J379+J476</f>
        <v>692070.66</v>
      </c>
      <c r="K3" s="11" t="n">
        <f aca="false">K24+K153+K243+K289+K379+K476</f>
        <v>693124</v>
      </c>
      <c r="L3" s="11" t="n">
        <f aca="false">L24+L153+L243+L289+L379+L476</f>
        <v>0</v>
      </c>
      <c r="M3" s="11" t="n">
        <f aca="false">M24+M153+M243+M289+M379+M476</f>
        <v>0</v>
      </c>
      <c r="N3" s="11" t="n">
        <f aca="false">N24+N153+N243+N289+N379+N476</f>
        <v>0</v>
      </c>
      <c r="O3" s="11" t="n">
        <f aca="false">O24+O153+O243+O289+O379+O476</f>
        <v>0</v>
      </c>
      <c r="P3" s="11" t="n">
        <f aca="false">P24+P153+P243+P289+P379+P476</f>
        <v>693124</v>
      </c>
      <c r="Q3" s="11" t="n">
        <f aca="false">Q24+Q153+Q243+Q289+Q379+Q476</f>
        <v>0</v>
      </c>
      <c r="R3" s="12" t="n">
        <f aca="false">Q3/$P3</f>
        <v>0</v>
      </c>
      <c r="S3" s="11" t="n">
        <f aca="false">S24+S153+S243+S289+S379+S476</f>
        <v>0</v>
      </c>
      <c r="T3" s="12" t="n">
        <f aca="false">S3/$P3</f>
        <v>0</v>
      </c>
      <c r="U3" s="11" t="n">
        <f aca="false">U24+U153+U243+U289+U379+U476</f>
        <v>0</v>
      </c>
      <c r="V3" s="12" t="n">
        <f aca="false">U3/$P3</f>
        <v>0</v>
      </c>
      <c r="W3" s="11" t="n">
        <f aca="false">W24+W153+W243+W289+W379+W476</f>
        <v>0</v>
      </c>
      <c r="X3" s="12" t="n">
        <f aca="false">W3/$P3</f>
        <v>0</v>
      </c>
      <c r="Y3" s="11" t="n">
        <f aca="false">Y24+Y153+Y243+Y289+Y379+Y476</f>
        <v>661725</v>
      </c>
      <c r="Z3" s="11" t="n">
        <f aca="false">Z24+Z153+Z243+Z289+Z379+Z476</f>
        <v>662149</v>
      </c>
    </row>
    <row r="4" customFormat="false" ht="13.9" hidden="false" customHeight="true" outlineLevel="0" collapsed="false">
      <c r="D4" s="72"/>
      <c r="E4" s="10" t="n">
        <v>41</v>
      </c>
      <c r="F4" s="10" t="s">
        <v>23</v>
      </c>
      <c r="G4" s="11" t="n">
        <f aca="false">G25+G154+G214+G244+G290+G380+G477+G658</f>
        <v>788649.82</v>
      </c>
      <c r="H4" s="11" t="n">
        <f aca="false">H25+H154+H214+H244+H290+H380+H477+H658</f>
        <v>856712.92</v>
      </c>
      <c r="I4" s="11" t="n">
        <f aca="false">I25+I154+I214+I244+I290+I380+I477+I658</f>
        <v>974848</v>
      </c>
      <c r="J4" s="11" t="n">
        <f aca="false">J25+J154+J214+J244+J290+J380+J477+J658</f>
        <v>786886.63</v>
      </c>
      <c r="K4" s="11" t="n">
        <f aca="false">K25+K154+K214+K244+K290+K380+K477+K658</f>
        <v>940849</v>
      </c>
      <c r="L4" s="11" t="n">
        <f aca="false">L25+L154+L214+L244+L290+L380+L477+L658</f>
        <v>0</v>
      </c>
      <c r="M4" s="11" t="n">
        <f aca="false">M25+M154+M214+M244+M290+M380+M477+M658</f>
        <v>0</v>
      </c>
      <c r="N4" s="11" t="n">
        <f aca="false">N25+N154+N214+N244+N290+N380+N477+N658</f>
        <v>0</v>
      </c>
      <c r="O4" s="11" t="n">
        <f aca="false">O25+O154+O214+O244+O290+O380+O477+O658</f>
        <v>0</v>
      </c>
      <c r="P4" s="11" t="n">
        <f aca="false">P25+P154+P214+P244+P290+P380+P477+P658</f>
        <v>940849</v>
      </c>
      <c r="Q4" s="11" t="n">
        <f aca="false">Q25+Q154+Q214+Q244+Q290+Q380+Q477+Q658</f>
        <v>0</v>
      </c>
      <c r="R4" s="12" t="n">
        <f aca="false">Q4/$P4</f>
        <v>0</v>
      </c>
      <c r="S4" s="11" t="n">
        <f aca="false">S25+S154+S214+S244+S290+S380+S477+S658</f>
        <v>0</v>
      </c>
      <c r="T4" s="12" t="n">
        <f aca="false">S4/$P4</f>
        <v>0</v>
      </c>
      <c r="U4" s="11" t="n">
        <f aca="false">U25+U154+U214+U244+U290+U380+U477+U658</f>
        <v>0</v>
      </c>
      <c r="V4" s="12" t="n">
        <f aca="false">U4/$P4</f>
        <v>0</v>
      </c>
      <c r="W4" s="11" t="n">
        <f aca="false">W25+W154+W214+W244+W290+W380+W477+W658</f>
        <v>0</v>
      </c>
      <c r="X4" s="12" t="n">
        <f aca="false">W4/$P4</f>
        <v>0</v>
      </c>
      <c r="Y4" s="11" t="n">
        <f aca="false">Y25+Y154+Y214+Y244+Y290+Y380+Y477+Y658</f>
        <v>899994</v>
      </c>
      <c r="Z4" s="11" t="n">
        <f aca="false">Z25+Z154+Z214+Z244+Z290+Z380+Z477+Z658</f>
        <v>948155</v>
      </c>
    </row>
    <row r="5" customFormat="false" ht="13.9" hidden="false" customHeight="true" outlineLevel="0" collapsed="false">
      <c r="D5" s="72"/>
      <c r="E5" s="10" t="n">
        <v>71</v>
      </c>
      <c r="F5" s="10" t="s">
        <v>24</v>
      </c>
      <c r="G5" s="11" t="n">
        <f aca="false">G291</f>
        <v>1400</v>
      </c>
      <c r="H5" s="11" t="n">
        <f aca="false">H291</f>
        <v>1400</v>
      </c>
      <c r="I5" s="11" t="n">
        <f aca="false">I291</f>
        <v>1400</v>
      </c>
      <c r="J5" s="11" t="n">
        <f aca="false">J291</f>
        <v>1400</v>
      </c>
      <c r="K5" s="11" t="n">
        <f aca="false">K291</f>
        <v>3000</v>
      </c>
      <c r="L5" s="11" t="n">
        <f aca="false">L291</f>
        <v>0</v>
      </c>
      <c r="M5" s="11" t="n">
        <f aca="false">M291</f>
        <v>0</v>
      </c>
      <c r="N5" s="11" t="n">
        <f aca="false">N291</f>
        <v>0</v>
      </c>
      <c r="O5" s="11" t="n">
        <f aca="false">O291</f>
        <v>0</v>
      </c>
      <c r="P5" s="11" t="n">
        <f aca="false">P291</f>
        <v>3000</v>
      </c>
      <c r="Q5" s="11" t="n">
        <f aca="false">Q291</f>
        <v>0</v>
      </c>
      <c r="R5" s="12" t="n">
        <f aca="false">Q5/$P5</f>
        <v>0</v>
      </c>
      <c r="S5" s="11" t="n">
        <f aca="false">S291</f>
        <v>0</v>
      </c>
      <c r="T5" s="12" t="n">
        <f aca="false">S5/$P5</f>
        <v>0</v>
      </c>
      <c r="U5" s="11" t="n">
        <f aca="false">U291</f>
        <v>0</v>
      </c>
      <c r="V5" s="12" t="n">
        <f aca="false">U5/$P5</f>
        <v>0</v>
      </c>
      <c r="W5" s="11" t="n">
        <f aca="false">W291</f>
        <v>0</v>
      </c>
      <c r="X5" s="12" t="n">
        <f aca="false">W5/$P5</f>
        <v>0</v>
      </c>
      <c r="Y5" s="11" t="n">
        <f aca="false">Y291</f>
        <v>3000</v>
      </c>
      <c r="Z5" s="11" t="n">
        <f aca="false">Z291</f>
        <v>3000</v>
      </c>
    </row>
    <row r="6" customFormat="false" ht="13.9" hidden="false" customHeight="true" outlineLevel="0" collapsed="false">
      <c r="D6" s="72"/>
      <c r="E6" s="10" t="n">
        <v>72</v>
      </c>
      <c r="F6" s="10" t="s">
        <v>25</v>
      </c>
      <c r="G6" s="11" t="n">
        <f aca="false">G26+G155+G215+G245+G292+G478</f>
        <v>57128.66</v>
      </c>
      <c r="H6" s="11" t="n">
        <f aca="false">H26+H155+H215+H245+H292+H478</f>
        <v>48677.34</v>
      </c>
      <c r="I6" s="11" t="n">
        <f aca="false">I26+I155+I215+I245+I292+I478</f>
        <v>50455</v>
      </c>
      <c r="J6" s="11" t="n">
        <f aca="false">J26+J155+J215+J245+J292+J478-2560</f>
        <v>41257.55</v>
      </c>
      <c r="K6" s="11" t="n">
        <f aca="false">K26+K155+K215+K245+K292+K478</f>
        <v>51356</v>
      </c>
      <c r="L6" s="11" t="n">
        <f aca="false">L26+L155+L215+L245+L292+L478</f>
        <v>0</v>
      </c>
      <c r="M6" s="11" t="n">
        <f aca="false">M26+M155+M215+M245+M292+M478</f>
        <v>0</v>
      </c>
      <c r="N6" s="11" t="n">
        <f aca="false">N26+N155+N215+N245+N292+N478</f>
        <v>0</v>
      </c>
      <c r="O6" s="11" t="n">
        <f aca="false">O26+O155+O215+O245+O292+O478</f>
        <v>0</v>
      </c>
      <c r="P6" s="11" t="n">
        <f aca="false">P26+P155+P215+P245+P292+P478</f>
        <v>51356</v>
      </c>
      <c r="Q6" s="11" t="n">
        <f aca="false">Q26+Q155+Q215+Q245+Q292+Q478</f>
        <v>0</v>
      </c>
      <c r="R6" s="12" t="n">
        <f aca="false">Q6/$P6</f>
        <v>0</v>
      </c>
      <c r="S6" s="11" t="n">
        <f aca="false">S26+S155+S215+S245+S292+S478</f>
        <v>0</v>
      </c>
      <c r="T6" s="12" t="n">
        <f aca="false">S6/$P6</f>
        <v>0</v>
      </c>
      <c r="U6" s="11" t="n">
        <f aca="false">U26+U155+U215+U245+U292+U478</f>
        <v>0</v>
      </c>
      <c r="V6" s="12" t="n">
        <f aca="false">U6/$P6</f>
        <v>0</v>
      </c>
      <c r="W6" s="11" t="n">
        <f aca="false">W26+W155+W215+W245+W292+W478</f>
        <v>0</v>
      </c>
      <c r="X6" s="12" t="n">
        <f aca="false">W6/$P6</f>
        <v>0</v>
      </c>
      <c r="Y6" s="11" t="n">
        <f aca="false">Y26+Y155+Y215+Y245+Y292+Y478</f>
        <v>51191</v>
      </c>
      <c r="Z6" s="11" t="n">
        <f aca="false">Z26+Z155+Z215+Z245+Z292+Z478</f>
        <v>51191</v>
      </c>
    </row>
    <row r="7" customFormat="false" ht="13.9" hidden="false" customHeight="true" outlineLevel="0" collapsed="false">
      <c r="D7" s="72"/>
      <c r="E7" s="10"/>
      <c r="F7" s="13" t="s">
        <v>122</v>
      </c>
      <c r="G7" s="14" t="n">
        <f aca="false">SUM(G3:G6)</f>
        <v>1367397.37</v>
      </c>
      <c r="H7" s="14" t="n">
        <f aca="false">SUM(H3:H6)</f>
        <v>1519246.36</v>
      </c>
      <c r="I7" s="14" t="n">
        <f aca="false">SUM(I3:I6)</f>
        <v>1677489</v>
      </c>
      <c r="J7" s="14" t="n">
        <f aca="false">SUM(J3:J6)</f>
        <v>1521614.84</v>
      </c>
      <c r="K7" s="14" t="n">
        <f aca="false">SUM(K3:K6)</f>
        <v>1688329</v>
      </c>
      <c r="L7" s="14" t="n">
        <f aca="false">SUM(L3:L6)</f>
        <v>0</v>
      </c>
      <c r="M7" s="14" t="n">
        <f aca="false">SUM(M3:M6)</f>
        <v>0</v>
      </c>
      <c r="N7" s="14" t="n">
        <f aca="false">SUM(N3:N6)</f>
        <v>0</v>
      </c>
      <c r="O7" s="14" t="n">
        <f aca="false">SUM(O3:O6)</f>
        <v>0</v>
      </c>
      <c r="P7" s="14" t="n">
        <f aca="false">SUM(P3:P6)</f>
        <v>1688329</v>
      </c>
      <c r="Q7" s="14" t="n">
        <f aca="false">SUM(Q3:Q6)</f>
        <v>0</v>
      </c>
      <c r="R7" s="15" t="n">
        <f aca="false">Q7/$P7</f>
        <v>0</v>
      </c>
      <c r="S7" s="14" t="n">
        <f aca="false">SUM(S3:S6)</f>
        <v>0</v>
      </c>
      <c r="T7" s="15" t="n">
        <f aca="false">S7/$P7</f>
        <v>0</v>
      </c>
      <c r="U7" s="14" t="n">
        <f aca="false">SUM(U3:U6)</f>
        <v>0</v>
      </c>
      <c r="V7" s="15" t="n">
        <f aca="false">U7/$P7</f>
        <v>0</v>
      </c>
      <c r="W7" s="14" t="n">
        <f aca="false">SUM(W3:W6)</f>
        <v>0</v>
      </c>
      <c r="X7" s="15" t="n">
        <f aca="false">W7/$P7</f>
        <v>0</v>
      </c>
      <c r="Y7" s="14" t="n">
        <f aca="false">SUM(Y3:Y6)</f>
        <v>1615910</v>
      </c>
      <c r="Z7" s="14" t="n">
        <f aca="false">SUM(Z3:Z6)</f>
        <v>1664495</v>
      </c>
    </row>
    <row r="8" customFormat="false" ht="13.9" hidden="false" customHeight="true" outlineLevel="0" collapsed="false">
      <c r="D8" s="72"/>
      <c r="E8" s="10" t="n">
        <v>111</v>
      </c>
      <c r="F8" s="10" t="s">
        <v>22</v>
      </c>
      <c r="G8" s="11" t="n">
        <f aca="false">G534</f>
        <v>675504.98</v>
      </c>
      <c r="H8" s="11" t="n">
        <f aca="false">H534</f>
        <v>975398.05</v>
      </c>
      <c r="I8" s="11" t="n">
        <f aca="false">I534</f>
        <v>330000</v>
      </c>
      <c r="J8" s="11" t="n">
        <f aca="false">J534</f>
        <v>0</v>
      </c>
      <c r="K8" s="11" t="n">
        <f aca="false">K534</f>
        <v>501000</v>
      </c>
      <c r="L8" s="11" t="n">
        <f aca="false">L534</f>
        <v>0</v>
      </c>
      <c r="M8" s="11" t="n">
        <f aca="false">M534</f>
        <v>0</v>
      </c>
      <c r="N8" s="11" t="n">
        <f aca="false">N534</f>
        <v>0</v>
      </c>
      <c r="O8" s="11" t="n">
        <f aca="false">O534</f>
        <v>0</v>
      </c>
      <c r="P8" s="11" t="n">
        <f aca="false">P534</f>
        <v>331000</v>
      </c>
      <c r="Q8" s="11" t="n">
        <f aca="false">Q534</f>
        <v>0</v>
      </c>
      <c r="R8" s="12" t="n">
        <f aca="false">Q8/$P8</f>
        <v>0</v>
      </c>
      <c r="S8" s="11" t="n">
        <f aca="false">S534</f>
        <v>0</v>
      </c>
      <c r="T8" s="12" t="n">
        <f aca="false">S8/$P8</f>
        <v>0</v>
      </c>
      <c r="U8" s="11" t="n">
        <f aca="false">U534</f>
        <v>0</v>
      </c>
      <c r="V8" s="12" t="n">
        <f aca="false">U8/$P8</f>
        <v>0</v>
      </c>
      <c r="W8" s="11" t="n">
        <f aca="false">W534</f>
        <v>0</v>
      </c>
      <c r="X8" s="12" t="n">
        <f aca="false">W8/$P8</f>
        <v>0</v>
      </c>
      <c r="Y8" s="11" t="n">
        <f aca="false">Y534</f>
        <v>0</v>
      </c>
      <c r="Z8" s="11" t="n">
        <f aca="false">Z534</f>
        <v>0</v>
      </c>
    </row>
    <row r="9" customFormat="false" ht="13.9" hidden="false" customHeight="true" outlineLevel="0" collapsed="false">
      <c r="D9" s="72"/>
      <c r="E9" s="10" t="n">
        <v>41</v>
      </c>
      <c r="F9" s="10" t="s">
        <v>23</v>
      </c>
      <c r="G9" s="11" t="n">
        <f aca="false">G535</f>
        <v>541019.75</v>
      </c>
      <c r="H9" s="11" t="n">
        <f aca="false">H535</f>
        <v>260832.63</v>
      </c>
      <c r="I9" s="11" t="n">
        <f aca="false">I535</f>
        <v>742710</v>
      </c>
      <c r="J9" s="11" t="n">
        <f aca="false">J535</f>
        <v>137834.32</v>
      </c>
      <c r="K9" s="11" t="n">
        <f aca="false">K535</f>
        <v>1128978</v>
      </c>
      <c r="L9" s="11" t="n">
        <f aca="false">L535</f>
        <v>0</v>
      </c>
      <c r="M9" s="11" t="n">
        <f aca="false">M535</f>
        <v>0</v>
      </c>
      <c r="N9" s="11" t="n">
        <f aca="false">N535</f>
        <v>0</v>
      </c>
      <c r="O9" s="11" t="n">
        <f aca="false">O535</f>
        <v>0</v>
      </c>
      <c r="P9" s="11" t="n">
        <f aca="false">P535</f>
        <v>1298978</v>
      </c>
      <c r="Q9" s="11" t="n">
        <f aca="false">Q535</f>
        <v>0</v>
      </c>
      <c r="R9" s="12" t="n">
        <f aca="false">Q9/$P9</f>
        <v>0</v>
      </c>
      <c r="S9" s="11" t="n">
        <f aca="false">S535</f>
        <v>0</v>
      </c>
      <c r="T9" s="12" t="n">
        <f aca="false">S9/$P9</f>
        <v>0</v>
      </c>
      <c r="U9" s="11" t="n">
        <f aca="false">U535</f>
        <v>0</v>
      </c>
      <c r="V9" s="12" t="n">
        <f aca="false">U9/$P9</f>
        <v>0</v>
      </c>
      <c r="W9" s="11" t="n">
        <f aca="false">W535</f>
        <v>0</v>
      </c>
      <c r="X9" s="12" t="n">
        <f aca="false">W9/$P9</f>
        <v>0</v>
      </c>
      <c r="Y9" s="11" t="n">
        <f aca="false">Y535</f>
        <v>449453</v>
      </c>
      <c r="Z9" s="11" t="n">
        <f aca="false">Z535</f>
        <v>463491</v>
      </c>
    </row>
    <row r="10" customFormat="false" ht="13.9" hidden="false" customHeight="true" outlineLevel="0" collapsed="false">
      <c r="D10" s="72"/>
      <c r="E10" s="10" t="n">
        <v>52</v>
      </c>
      <c r="F10" s="10" t="s">
        <v>28</v>
      </c>
      <c r="G10" s="11" t="n">
        <f aca="false">G536</f>
        <v>0</v>
      </c>
      <c r="H10" s="11" t="n">
        <f aca="false">H536</f>
        <v>0</v>
      </c>
      <c r="I10" s="11" t="n">
        <f aca="false">I536</f>
        <v>0</v>
      </c>
      <c r="J10" s="11" t="n">
        <f aca="false">J536</f>
        <v>0</v>
      </c>
      <c r="K10" s="11" t="n">
        <f aca="false">K536</f>
        <v>0</v>
      </c>
      <c r="L10" s="11" t="n">
        <f aca="false">L536</f>
        <v>0</v>
      </c>
      <c r="M10" s="11" t="n">
        <f aca="false">M536</f>
        <v>0</v>
      </c>
      <c r="N10" s="11" t="n">
        <f aca="false">N536</f>
        <v>0</v>
      </c>
      <c r="O10" s="11" t="n">
        <f aca="false">O536</f>
        <v>0</v>
      </c>
      <c r="P10" s="11" t="n">
        <f aca="false">P536</f>
        <v>0</v>
      </c>
      <c r="Q10" s="11" t="n">
        <f aca="false">Q536</f>
        <v>0</v>
      </c>
      <c r="R10" s="12" t="e">
        <f aca="false">Q10/$P10</f>
        <v>#DIV/0!</v>
      </c>
      <c r="S10" s="11" t="n">
        <f aca="false">S536</f>
        <v>0</v>
      </c>
      <c r="T10" s="12" t="e">
        <f aca="false">S10/$P10</f>
        <v>#DIV/0!</v>
      </c>
      <c r="U10" s="11" t="n">
        <f aca="false">U536</f>
        <v>0</v>
      </c>
      <c r="V10" s="12" t="e">
        <f aca="false">U10/$P10</f>
        <v>#DIV/0!</v>
      </c>
      <c r="W10" s="11" t="n">
        <f aca="false">W536</f>
        <v>0</v>
      </c>
      <c r="X10" s="12" t="e">
        <f aca="false">W10/$P10</f>
        <v>#DIV/0!</v>
      </c>
      <c r="Y10" s="11" t="n">
        <f aca="false">Y536</f>
        <v>0</v>
      </c>
      <c r="Z10" s="11" t="n">
        <f aca="false">Z536</f>
        <v>0</v>
      </c>
    </row>
    <row r="11" customFormat="false" ht="13.9" hidden="false" customHeight="true" outlineLevel="0" collapsed="false">
      <c r="D11" s="72"/>
      <c r="E11" s="10"/>
      <c r="F11" s="13" t="s">
        <v>123</v>
      </c>
      <c r="G11" s="14" t="n">
        <f aca="false">SUM(G8:G10)</f>
        <v>1216524.73</v>
      </c>
      <c r="H11" s="14" t="n">
        <f aca="false">SUM(H8:H10)</f>
        <v>1236230.68</v>
      </c>
      <c r="I11" s="14" t="n">
        <f aca="false">SUM(I8:I10)</f>
        <v>1072710</v>
      </c>
      <c r="J11" s="14" t="n">
        <f aca="false">SUM(J8:J10)</f>
        <v>137834.32</v>
      </c>
      <c r="K11" s="14" t="n">
        <f aca="false">SUM(K8:K10)</f>
        <v>1629978</v>
      </c>
      <c r="L11" s="14" t="n">
        <f aca="false">SUM(L8:L10)</f>
        <v>0</v>
      </c>
      <c r="M11" s="14" t="n">
        <f aca="false">SUM(M8:M10)</f>
        <v>0</v>
      </c>
      <c r="N11" s="14" t="n">
        <f aca="false">SUM(N8:N10)</f>
        <v>0</v>
      </c>
      <c r="O11" s="14" t="n">
        <f aca="false">SUM(O8:O10)</f>
        <v>0</v>
      </c>
      <c r="P11" s="14" t="n">
        <f aca="false">SUM(P8:P10)</f>
        <v>1629978</v>
      </c>
      <c r="Q11" s="14" t="n">
        <f aca="false">SUM(Q8:Q10)</f>
        <v>0</v>
      </c>
      <c r="R11" s="15" t="n">
        <f aca="false">Q11/$P11</f>
        <v>0</v>
      </c>
      <c r="S11" s="14" t="n">
        <f aca="false">SUM(S8:S10)</f>
        <v>0</v>
      </c>
      <c r="T11" s="15" t="n">
        <f aca="false">S11/$P11</f>
        <v>0</v>
      </c>
      <c r="U11" s="14" t="n">
        <f aca="false">SUM(U8:U10)</f>
        <v>0</v>
      </c>
      <c r="V11" s="15" t="n">
        <f aca="false">U11/$P11</f>
        <v>0</v>
      </c>
      <c r="W11" s="14" t="n">
        <f aca="false">SUM(W8:W10)</f>
        <v>0</v>
      </c>
      <c r="X11" s="15" t="n">
        <f aca="false">W11/$P11</f>
        <v>0</v>
      </c>
      <c r="Y11" s="14" t="n">
        <f aca="false">SUM(Y8:Y10)</f>
        <v>449453</v>
      </c>
      <c r="Z11" s="14" t="n">
        <f aca="false">SUM(Z8:Z10)</f>
        <v>463491</v>
      </c>
    </row>
    <row r="12" customFormat="false" ht="13.9" hidden="false" customHeight="true" outlineLevel="0" collapsed="false">
      <c r="D12" s="72"/>
      <c r="E12" s="10" t="n">
        <v>41</v>
      </c>
      <c r="F12" s="10" t="s">
        <v>23</v>
      </c>
      <c r="G12" s="11" t="n">
        <f aca="false">G659</f>
        <v>0</v>
      </c>
      <c r="H12" s="11" t="n">
        <f aca="false">H659</f>
        <v>0</v>
      </c>
      <c r="I12" s="11" t="n">
        <f aca="false">I659</f>
        <v>0</v>
      </c>
      <c r="J12" s="11" t="n">
        <f aca="false">J659</f>
        <v>0</v>
      </c>
      <c r="K12" s="11" t="n">
        <f aca="false">K659</f>
        <v>0</v>
      </c>
      <c r="L12" s="11" t="n">
        <f aca="false">L659</f>
        <v>0</v>
      </c>
      <c r="M12" s="11" t="n">
        <f aca="false">M659</f>
        <v>0</v>
      </c>
      <c r="N12" s="11" t="n">
        <f aca="false">N659</f>
        <v>0</v>
      </c>
      <c r="O12" s="11" t="n">
        <f aca="false">O659</f>
        <v>0</v>
      </c>
      <c r="P12" s="11" t="n">
        <f aca="false">P659</f>
        <v>0</v>
      </c>
      <c r="Q12" s="11" t="n">
        <f aca="false">Q659</f>
        <v>0</v>
      </c>
      <c r="R12" s="12" t="e">
        <f aca="false">Q12/$P12</f>
        <v>#DIV/0!</v>
      </c>
      <c r="S12" s="11" t="n">
        <f aca="false">S659</f>
        <v>0</v>
      </c>
      <c r="T12" s="12" t="e">
        <f aca="false">S12/$P12</f>
        <v>#DIV/0!</v>
      </c>
      <c r="U12" s="11" t="n">
        <f aca="false">U659</f>
        <v>0</v>
      </c>
      <c r="V12" s="12" t="e">
        <f aca="false">U12/$P12</f>
        <v>#DIV/0!</v>
      </c>
      <c r="W12" s="11" t="n">
        <f aca="false">W659</f>
        <v>0</v>
      </c>
      <c r="X12" s="12" t="e">
        <f aca="false">W12/$P12</f>
        <v>#DIV/0!</v>
      </c>
      <c r="Y12" s="11" t="n">
        <f aca="false">Y659</f>
        <v>0</v>
      </c>
      <c r="Z12" s="11" t="n">
        <f aca="false">Z659</f>
        <v>0</v>
      </c>
    </row>
    <row r="13" customFormat="false" ht="13.9" hidden="false" customHeight="true" outlineLevel="0" collapsed="false">
      <c r="D13" s="72"/>
      <c r="E13" s="10" t="n">
        <v>71</v>
      </c>
      <c r="F13" s="10" t="s">
        <v>24</v>
      </c>
      <c r="G13" s="11" t="n">
        <f aca="false">G653</f>
        <v>70010.5</v>
      </c>
      <c r="H13" s="11" t="n">
        <f aca="false">H653</f>
        <v>1617.83</v>
      </c>
      <c r="I13" s="11" t="n">
        <f aca="false">I653</f>
        <v>0</v>
      </c>
      <c r="J13" s="11" t="n">
        <v>2560</v>
      </c>
      <c r="K13" s="11" t="n">
        <f aca="false">K653</f>
        <v>0</v>
      </c>
      <c r="L13" s="11" t="n">
        <f aca="false">L653</f>
        <v>0</v>
      </c>
      <c r="M13" s="11" t="n">
        <f aca="false">M653</f>
        <v>0</v>
      </c>
      <c r="N13" s="11" t="n">
        <f aca="false">N653</f>
        <v>0</v>
      </c>
      <c r="O13" s="11" t="n">
        <f aca="false">O653</f>
        <v>0</v>
      </c>
      <c r="P13" s="11" t="n">
        <f aca="false">P653</f>
        <v>0</v>
      </c>
      <c r="Q13" s="11" t="n">
        <f aca="false">Q653</f>
        <v>0</v>
      </c>
      <c r="R13" s="12" t="e">
        <f aca="false">Q13/$P13</f>
        <v>#DIV/0!</v>
      </c>
      <c r="S13" s="11" t="n">
        <f aca="false">S653</f>
        <v>0</v>
      </c>
      <c r="T13" s="12" t="e">
        <f aca="false">S13/$P13</f>
        <v>#DIV/0!</v>
      </c>
      <c r="U13" s="11" t="n">
        <f aca="false">U653</f>
        <v>0</v>
      </c>
      <c r="V13" s="12" t="e">
        <f aca="false">U13/$P13</f>
        <v>#DIV/0!</v>
      </c>
      <c r="W13" s="11" t="n">
        <f aca="false">W653</f>
        <v>0</v>
      </c>
      <c r="X13" s="12" t="e">
        <f aca="false">W13/$P13</f>
        <v>#DIV/0!</v>
      </c>
      <c r="Y13" s="11" t="n">
        <f aca="false">Y653</f>
        <v>0</v>
      </c>
      <c r="Z13" s="11" t="n">
        <f aca="false">Z653</f>
        <v>3000</v>
      </c>
    </row>
    <row r="14" customFormat="false" ht="13.9" hidden="false" customHeight="true" outlineLevel="0" collapsed="false">
      <c r="D14" s="72"/>
      <c r="E14" s="10"/>
      <c r="F14" s="13" t="s">
        <v>29</v>
      </c>
      <c r="G14" s="14" t="n">
        <f aca="false">SUM(G12:G13)</f>
        <v>70010.5</v>
      </c>
      <c r="H14" s="14" t="n">
        <f aca="false">SUM(H12:H13)</f>
        <v>1617.83</v>
      </c>
      <c r="I14" s="14" t="n">
        <f aca="false">SUM(I12:I13)</f>
        <v>0</v>
      </c>
      <c r="J14" s="14" t="n">
        <f aca="false">SUM(J12:J13)</f>
        <v>2560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0</v>
      </c>
      <c r="Q14" s="14" t="n">
        <f aca="false">SUM(Q12:Q13)</f>
        <v>0</v>
      </c>
      <c r="R14" s="15" t="e">
        <f aca="false">Q14/$P14</f>
        <v>#DIV/0!</v>
      </c>
      <c r="S14" s="14" t="n">
        <f aca="false">SUM(S12:S13)</f>
        <v>0</v>
      </c>
      <c r="T14" s="15" t="e">
        <f aca="false">S14/$P14</f>
        <v>#DIV/0!</v>
      </c>
      <c r="U14" s="14" t="n">
        <f aca="false">SUM(U12:U13)</f>
        <v>0</v>
      </c>
      <c r="V14" s="15" t="e">
        <f aca="false">U14/$P14</f>
        <v>#DIV/0!</v>
      </c>
      <c r="W14" s="14" t="n">
        <f aca="false">SUM(W12:W13)</f>
        <v>0</v>
      </c>
      <c r="X14" s="15" t="e">
        <f aca="false">W14/$P14</f>
        <v>#DIV/0!</v>
      </c>
      <c r="Y14" s="14" t="n">
        <f aca="false">SUM(Y12:Y13)</f>
        <v>0</v>
      </c>
      <c r="Z14" s="14" t="n">
        <f aca="false">SUM(Z12:Z13)</f>
        <v>3000</v>
      </c>
    </row>
    <row r="15" customFormat="false" ht="13.9" hidden="false" customHeight="true" outlineLevel="0" collapsed="false">
      <c r="D15" s="72"/>
      <c r="E15" s="10" t="n">
        <v>111</v>
      </c>
      <c r="F15" s="10" t="s">
        <v>22</v>
      </c>
      <c r="G15" s="11" t="n">
        <f aca="false">G3+G8</f>
        <v>1195723.87</v>
      </c>
      <c r="H15" s="11" t="n">
        <f aca="false">H3+H8</f>
        <v>1587854.15</v>
      </c>
      <c r="I15" s="11" t="n">
        <f aca="false">I3+I8</f>
        <v>980786</v>
      </c>
      <c r="J15" s="11" t="n">
        <f aca="false">J3+J8</f>
        <v>692070.66</v>
      </c>
      <c r="K15" s="11" t="n">
        <f aca="false">K3+K8</f>
        <v>1194124</v>
      </c>
      <c r="L15" s="11" t="n">
        <f aca="false">L3+L8</f>
        <v>0</v>
      </c>
      <c r="M15" s="11" t="n">
        <f aca="false">M3+M8</f>
        <v>0</v>
      </c>
      <c r="N15" s="11" t="n">
        <f aca="false">N3+N8</f>
        <v>0</v>
      </c>
      <c r="O15" s="11" t="n">
        <f aca="false">O3+O8</f>
        <v>0</v>
      </c>
      <c r="P15" s="11" t="n">
        <f aca="false">P3+P8</f>
        <v>1024124</v>
      </c>
      <c r="Q15" s="11" t="n">
        <f aca="false">Q3+Q8</f>
        <v>0</v>
      </c>
      <c r="R15" s="12" t="n">
        <f aca="false">Q15/$P15</f>
        <v>0</v>
      </c>
      <c r="S15" s="11" t="n">
        <f aca="false">S3+S8</f>
        <v>0</v>
      </c>
      <c r="T15" s="12" t="n">
        <f aca="false">S15/$P15</f>
        <v>0</v>
      </c>
      <c r="U15" s="11" t="n">
        <f aca="false">U3+U8</f>
        <v>0</v>
      </c>
      <c r="V15" s="12" t="n">
        <f aca="false">U15/$P15</f>
        <v>0</v>
      </c>
      <c r="W15" s="11" t="n">
        <f aca="false">W3+W8</f>
        <v>0</v>
      </c>
      <c r="X15" s="12" t="n">
        <f aca="false">W15/$P15</f>
        <v>0</v>
      </c>
      <c r="Y15" s="11" t="n">
        <f aca="false">Y3+Y8</f>
        <v>661725</v>
      </c>
      <c r="Z15" s="11" t="n">
        <f aca="false">Z3+Z8</f>
        <v>662149</v>
      </c>
    </row>
    <row r="16" customFormat="false" ht="13.9" hidden="false" customHeight="true" outlineLevel="0" collapsed="false">
      <c r="D16" s="72"/>
      <c r="E16" s="10" t="n">
        <v>41</v>
      </c>
      <c r="F16" s="10" t="s">
        <v>23</v>
      </c>
      <c r="G16" s="11" t="n">
        <f aca="false">G4+G9+G12</f>
        <v>1329669.57</v>
      </c>
      <c r="H16" s="11" t="n">
        <f aca="false">H4+H9+H12</f>
        <v>1117545.55</v>
      </c>
      <c r="I16" s="11" t="n">
        <f aca="false">I4+I9+I12</f>
        <v>1717558</v>
      </c>
      <c r="J16" s="11" t="n">
        <f aca="false">J4+J9+J12</f>
        <v>924720.95</v>
      </c>
      <c r="K16" s="11" t="n">
        <f aca="false">K4+K9+K12</f>
        <v>2069827</v>
      </c>
      <c r="L16" s="11" t="n">
        <f aca="false">L4+L9+L12</f>
        <v>0</v>
      </c>
      <c r="M16" s="11" t="n">
        <f aca="false">M4+M9+M12</f>
        <v>0</v>
      </c>
      <c r="N16" s="11" t="n">
        <f aca="false">N4+N9+N12</f>
        <v>0</v>
      </c>
      <c r="O16" s="11" t="n">
        <f aca="false">O4+O9+O12</f>
        <v>0</v>
      </c>
      <c r="P16" s="11" t="n">
        <f aca="false">P4+P9+P12</f>
        <v>2239827</v>
      </c>
      <c r="Q16" s="11" t="n">
        <f aca="false">Q4+Q9+Q12</f>
        <v>0</v>
      </c>
      <c r="R16" s="12" t="n">
        <f aca="false">Q16/$P16</f>
        <v>0</v>
      </c>
      <c r="S16" s="11" t="n">
        <f aca="false">S4+S9+S12</f>
        <v>0</v>
      </c>
      <c r="T16" s="12" t="n">
        <f aca="false">S16/$P16</f>
        <v>0</v>
      </c>
      <c r="U16" s="11" t="n">
        <f aca="false">U4+U9+U12</f>
        <v>0</v>
      </c>
      <c r="V16" s="12" t="n">
        <f aca="false">U16/$P16</f>
        <v>0</v>
      </c>
      <c r="W16" s="11" t="n">
        <f aca="false">W4+W9+W12</f>
        <v>0</v>
      </c>
      <c r="X16" s="12" t="n">
        <f aca="false">W16/$P16</f>
        <v>0</v>
      </c>
      <c r="Y16" s="11" t="n">
        <f aca="false">Y4+Y9+Y12</f>
        <v>1349447</v>
      </c>
      <c r="Z16" s="11" t="n">
        <f aca="false">Z4+Z9+Z12</f>
        <v>1411646</v>
      </c>
    </row>
    <row r="17" customFormat="false" ht="13.9" hidden="false" customHeight="true" outlineLevel="0" collapsed="false">
      <c r="D17" s="72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2"/>
      <c r="E18" s="10" t="n">
        <v>71</v>
      </c>
      <c r="F18" s="10" t="s">
        <v>24</v>
      </c>
      <c r="G18" s="11" t="n">
        <f aca="false">G5+G13</f>
        <v>71410.5</v>
      </c>
      <c r="H18" s="11" t="n">
        <f aca="false">H5+H13</f>
        <v>3017.83</v>
      </c>
      <c r="I18" s="11" t="n">
        <f aca="false">I5+I13</f>
        <v>1400</v>
      </c>
      <c r="J18" s="11" t="n">
        <f aca="false">J5+J13</f>
        <v>3960</v>
      </c>
      <c r="K18" s="11" t="n">
        <f aca="false">K5+K13</f>
        <v>3000</v>
      </c>
      <c r="L18" s="11" t="n">
        <f aca="false">L5+L13</f>
        <v>0</v>
      </c>
      <c r="M18" s="11" t="n">
        <f aca="false">M5+M13</f>
        <v>0</v>
      </c>
      <c r="N18" s="11" t="n">
        <f aca="false">N5+N13</f>
        <v>0</v>
      </c>
      <c r="O18" s="11" t="n">
        <f aca="false">O5+O13</f>
        <v>0</v>
      </c>
      <c r="P18" s="11" t="n">
        <f aca="false">P5+P13</f>
        <v>3000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0</v>
      </c>
      <c r="T18" s="12" t="n">
        <f aca="false">S18/$P18</f>
        <v>0</v>
      </c>
      <c r="U18" s="11" t="n">
        <f aca="false">U5+U13</f>
        <v>0</v>
      </c>
      <c r="V18" s="12" t="n">
        <f aca="false">U18/$P18</f>
        <v>0</v>
      </c>
      <c r="W18" s="11" t="n">
        <f aca="false">W5+W13</f>
        <v>0</v>
      </c>
      <c r="X18" s="12" t="n">
        <f aca="false">W18/$P18</f>
        <v>0</v>
      </c>
      <c r="Y18" s="11" t="n">
        <f aca="false">Y5+Y13</f>
        <v>3000</v>
      </c>
      <c r="Z18" s="11" t="n">
        <f aca="false">Z5+Z13</f>
        <v>6000</v>
      </c>
    </row>
    <row r="19" customFormat="false" ht="13.9" hidden="false" customHeight="true" outlineLevel="0" collapsed="false">
      <c r="D19" s="72"/>
      <c r="E19" s="10" t="n">
        <v>72</v>
      </c>
      <c r="F19" s="10" t="s">
        <v>25</v>
      </c>
      <c r="G19" s="11" t="n">
        <f aca="false">G6</f>
        <v>57128.66</v>
      </c>
      <c r="H19" s="11" t="n">
        <f aca="false">H6</f>
        <v>48677.34</v>
      </c>
      <c r="I19" s="11" t="n">
        <f aca="false">I6</f>
        <v>50455</v>
      </c>
      <c r="J19" s="11" t="n">
        <f aca="false">J6</f>
        <v>41257.55</v>
      </c>
      <c r="K19" s="11" t="n">
        <f aca="false">K6</f>
        <v>51356</v>
      </c>
      <c r="L19" s="11" t="n">
        <f aca="false">L6</f>
        <v>0</v>
      </c>
      <c r="M19" s="11" t="n">
        <f aca="false">M6</f>
        <v>0</v>
      </c>
      <c r="N19" s="11" t="n">
        <f aca="false">N6</f>
        <v>0</v>
      </c>
      <c r="O19" s="11" t="n">
        <f aca="false">O6</f>
        <v>0</v>
      </c>
      <c r="P19" s="11" t="n">
        <f aca="false">P6</f>
        <v>51356</v>
      </c>
      <c r="Q19" s="11" t="n">
        <f aca="false">Q6</f>
        <v>0</v>
      </c>
      <c r="R19" s="12" t="n">
        <f aca="false">Q19/$P19</f>
        <v>0</v>
      </c>
      <c r="S19" s="11" t="n">
        <f aca="false">S6</f>
        <v>0</v>
      </c>
      <c r="T19" s="12" t="n">
        <f aca="false">S19/$P19</f>
        <v>0</v>
      </c>
      <c r="U19" s="11" t="n">
        <f aca="false">U6</f>
        <v>0</v>
      </c>
      <c r="V19" s="12" t="n">
        <f aca="false">U19/$P19</f>
        <v>0</v>
      </c>
      <c r="W19" s="11" t="n">
        <f aca="false">W6</f>
        <v>0</v>
      </c>
      <c r="X19" s="12" t="n">
        <f aca="false">W19/$P19</f>
        <v>0</v>
      </c>
      <c r="Y19" s="11" t="n">
        <f aca="false">Y6</f>
        <v>51191</v>
      </c>
      <c r="Z19" s="11" t="n">
        <f aca="false">Z6</f>
        <v>51191</v>
      </c>
    </row>
    <row r="20" customFormat="false" ht="13.9" hidden="false" customHeight="true" outlineLevel="0" collapsed="false">
      <c r="D20" s="17"/>
      <c r="E20" s="18"/>
      <c r="F20" s="13" t="s">
        <v>124</v>
      </c>
      <c r="G20" s="14" t="n">
        <f aca="false">SUM(G15:G19)</f>
        <v>2653932.6</v>
      </c>
      <c r="H20" s="14" t="n">
        <f aca="false">SUM(H15:H19)</f>
        <v>2757094.87</v>
      </c>
      <c r="I20" s="14" t="n">
        <f aca="false">SUM(I15:I19)</f>
        <v>2750199</v>
      </c>
      <c r="J20" s="14" t="n">
        <f aca="false">SUM(J15:J19)</f>
        <v>1662009.16</v>
      </c>
      <c r="K20" s="14" t="n">
        <f aca="false">SUM(K15:K19)</f>
        <v>3318307</v>
      </c>
      <c r="L20" s="14" t="n">
        <f aca="false">SUM(L15:L19)</f>
        <v>0</v>
      </c>
      <c r="M20" s="14" t="n">
        <f aca="false">SUM(M15:M19)</f>
        <v>0</v>
      </c>
      <c r="N20" s="14" t="n">
        <f aca="false">SUM(N15:N19)</f>
        <v>0</v>
      </c>
      <c r="O20" s="14" t="n">
        <f aca="false">SUM(O15:O19)</f>
        <v>0</v>
      </c>
      <c r="P20" s="14" t="n">
        <f aca="false">SUM(P15:P19)</f>
        <v>3318307</v>
      </c>
      <c r="Q20" s="14" t="n">
        <f aca="false">SUM(Q15:Q19)</f>
        <v>0</v>
      </c>
      <c r="R20" s="15" t="n">
        <f aca="false">Q20/$P20</f>
        <v>0</v>
      </c>
      <c r="S20" s="14" t="n">
        <f aca="false">SUM(S15:S19)</f>
        <v>0</v>
      </c>
      <c r="T20" s="15" t="n">
        <f aca="false">S20/$P20</f>
        <v>0</v>
      </c>
      <c r="U20" s="14" t="n">
        <f aca="false">SUM(U15:U19)</f>
        <v>0</v>
      </c>
      <c r="V20" s="15" t="n">
        <f aca="false">U20/$P20</f>
        <v>0</v>
      </c>
      <c r="W20" s="14" t="n">
        <f aca="false">SUM(W15:W19)</f>
        <v>0</v>
      </c>
      <c r="X20" s="15" t="n">
        <f aca="false">W20/$P20</f>
        <v>0</v>
      </c>
      <c r="Y20" s="14" t="n">
        <f aca="false">SUM(Y15:Y19)</f>
        <v>2065363</v>
      </c>
      <c r="Z20" s="14" t="n">
        <f aca="false">SUM(Z15:Z19)</f>
        <v>2130986</v>
      </c>
    </row>
    <row r="22" customFormat="false" ht="13.9" hidden="false" customHeight="true" outlineLevel="0" collapsed="false">
      <c r="D22" s="19" t="s">
        <v>125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3" t="s">
        <v>21</v>
      </c>
      <c r="E24" s="22" t="n">
        <v>111</v>
      </c>
      <c r="F24" s="22" t="s">
        <v>47</v>
      </c>
      <c r="G24" s="23" t="n">
        <f aca="false">G31+G125+G149</f>
        <v>11224.28</v>
      </c>
      <c r="H24" s="23" t="n">
        <f aca="false">H31+H125+H149</f>
        <v>15196.16</v>
      </c>
      <c r="I24" s="23" t="n">
        <f aca="false">I31+I125+I149</f>
        <v>11632</v>
      </c>
      <c r="J24" s="23" t="n">
        <f aca="false">J31+J125+J149</f>
        <v>14078.89</v>
      </c>
      <c r="K24" s="23" t="n">
        <f aca="false">K31+K125+K149</f>
        <v>21421</v>
      </c>
      <c r="L24" s="23" t="n">
        <f aca="false">L31+L125+L149</f>
        <v>0</v>
      </c>
      <c r="M24" s="23" t="n">
        <f aca="false">M31+M125+M149</f>
        <v>0</v>
      </c>
      <c r="N24" s="23" t="n">
        <f aca="false">N31+N125+N149</f>
        <v>0</v>
      </c>
      <c r="O24" s="23" t="n">
        <f aca="false">O31+O125+O149</f>
        <v>0</v>
      </c>
      <c r="P24" s="23" t="n">
        <f aca="false">P31+P125+P149</f>
        <v>21421</v>
      </c>
      <c r="Q24" s="23" t="n">
        <f aca="false">Q31+Q125+Q149</f>
        <v>0</v>
      </c>
      <c r="R24" s="24" t="n">
        <f aca="false">Q24/$P24</f>
        <v>0</v>
      </c>
      <c r="S24" s="23" t="n">
        <f aca="false">S31+S125+S149</f>
        <v>0</v>
      </c>
      <c r="T24" s="24" t="n">
        <f aca="false">S24/$P24</f>
        <v>0</v>
      </c>
      <c r="U24" s="23" t="n">
        <f aca="false">U31+U125+U149</f>
        <v>0</v>
      </c>
      <c r="V24" s="24" t="n">
        <f aca="false">U24/$P24</f>
        <v>0</v>
      </c>
      <c r="W24" s="23" t="n">
        <f aca="false">W31+W125+W149</f>
        <v>0</v>
      </c>
      <c r="X24" s="24" t="n">
        <f aca="false">W24/$P24</f>
        <v>0</v>
      </c>
      <c r="Y24" s="23" t="n">
        <f aca="false">Y31+Y125+Y149</f>
        <v>14513</v>
      </c>
      <c r="Z24" s="23" t="n">
        <f aca="false">Z31+Z125+Z149</f>
        <v>10113</v>
      </c>
    </row>
    <row r="25" customFormat="false" ht="13.9" hidden="false" customHeight="true" outlineLevel="0" collapsed="false">
      <c r="A25" s="1" t="n">
        <v>1</v>
      </c>
      <c r="D25" s="73"/>
      <c r="E25" s="22" t="n">
        <v>41</v>
      </c>
      <c r="F25" s="22" t="s">
        <v>23</v>
      </c>
      <c r="G25" s="23" t="n">
        <f aca="false">G32+G128+G137</f>
        <v>259697.01</v>
      </c>
      <c r="H25" s="23" t="n">
        <f aca="false">H32+H128+H137</f>
        <v>252704.18</v>
      </c>
      <c r="I25" s="23" t="n">
        <f aca="false">I32+I128+I137</f>
        <v>277066</v>
      </c>
      <c r="J25" s="23" t="n">
        <f aca="false">J32+J128+J137</f>
        <v>219088.42</v>
      </c>
      <c r="K25" s="23" t="n">
        <f aca="false">K32+K128+K137</f>
        <v>226163</v>
      </c>
      <c r="L25" s="23" t="n">
        <f aca="false">L32+L128+L137</f>
        <v>0</v>
      </c>
      <c r="M25" s="23" t="n">
        <f aca="false">M32+M128+M137</f>
        <v>0</v>
      </c>
      <c r="N25" s="23" t="n">
        <f aca="false">N32+N128+N137</f>
        <v>0</v>
      </c>
      <c r="O25" s="23" t="n">
        <f aca="false">O32+O128+O137</f>
        <v>0</v>
      </c>
      <c r="P25" s="23" t="n">
        <f aca="false">P32+P128+P137</f>
        <v>226163</v>
      </c>
      <c r="Q25" s="23" t="n">
        <f aca="false">Q32+Q128+Q137</f>
        <v>0</v>
      </c>
      <c r="R25" s="24" t="n">
        <f aca="false">Q25/$P25</f>
        <v>0</v>
      </c>
      <c r="S25" s="23" t="n">
        <f aca="false">S32+S128+S137</f>
        <v>0</v>
      </c>
      <c r="T25" s="24" t="n">
        <f aca="false">S25/$P25</f>
        <v>0</v>
      </c>
      <c r="U25" s="23" t="n">
        <f aca="false">U32+U128+U137</f>
        <v>0</v>
      </c>
      <c r="V25" s="24" t="n">
        <f aca="false">U25/$P25</f>
        <v>0</v>
      </c>
      <c r="W25" s="23" t="n">
        <f aca="false">W32+W128+W137</f>
        <v>0</v>
      </c>
      <c r="X25" s="24" t="n">
        <f aca="false">W25/$P25</f>
        <v>0</v>
      </c>
      <c r="Y25" s="23" t="n">
        <f aca="false">Y32+Y128+Y137</f>
        <v>235957</v>
      </c>
      <c r="Z25" s="23" t="n">
        <f aca="false">Z32+Z128+Z137</f>
        <v>252393</v>
      </c>
    </row>
    <row r="26" customFormat="false" ht="13.9" hidden="false" customHeight="true" outlineLevel="0" collapsed="false">
      <c r="A26" s="1" t="n">
        <v>1</v>
      </c>
      <c r="D26" s="73"/>
      <c r="E26" s="22" t="n">
        <v>72</v>
      </c>
      <c r="F26" s="22" t="s">
        <v>25</v>
      </c>
      <c r="G26" s="23" t="n">
        <f aca="false">G33</f>
        <v>893</v>
      </c>
      <c r="H26" s="23" t="n">
        <f aca="false">H33</f>
        <v>939.98</v>
      </c>
      <c r="I26" s="23" t="n">
        <f aca="false">I33</f>
        <v>985</v>
      </c>
      <c r="J26" s="23" t="n">
        <f aca="false">J33</f>
        <v>780.65</v>
      </c>
      <c r="K26" s="23" t="n">
        <f aca="false">K33</f>
        <v>782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0</v>
      </c>
      <c r="P26" s="23" t="n">
        <f aca="false">P33</f>
        <v>782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0</v>
      </c>
      <c r="X26" s="24" t="n">
        <f aca="false">W26/$P26</f>
        <v>0</v>
      </c>
      <c r="Y26" s="23" t="n">
        <f aca="false">Y33</f>
        <v>782</v>
      </c>
      <c r="Z26" s="23" t="n">
        <f aca="false">Z33</f>
        <v>782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124</v>
      </c>
      <c r="G27" s="26" t="n">
        <f aca="false">SUM(G24:G26)</f>
        <v>271814.29</v>
      </c>
      <c r="H27" s="26" t="n">
        <f aca="false">SUM(H24:H26)</f>
        <v>268840.32</v>
      </c>
      <c r="I27" s="26" t="n">
        <f aca="false">SUM(I24:I26)</f>
        <v>289683</v>
      </c>
      <c r="J27" s="26" t="n">
        <f aca="false">SUM(J24:J26)</f>
        <v>233947.96</v>
      </c>
      <c r="K27" s="26" t="n">
        <f aca="false">SUM(K24:K26)</f>
        <v>248366</v>
      </c>
      <c r="L27" s="26" t="n">
        <f aca="false">SUM(L24:L26)</f>
        <v>0</v>
      </c>
      <c r="M27" s="26" t="n">
        <f aca="false">SUM(M24:M26)</f>
        <v>0</v>
      </c>
      <c r="N27" s="26" t="n">
        <f aca="false">SUM(N24:N26)</f>
        <v>0</v>
      </c>
      <c r="O27" s="26" t="n">
        <f aca="false">SUM(O24:O26)</f>
        <v>0</v>
      </c>
      <c r="P27" s="26" t="n">
        <f aca="false">SUM(P24:P26)</f>
        <v>248366</v>
      </c>
      <c r="Q27" s="26" t="n">
        <f aca="false">SUM(Q24:Q26)</f>
        <v>0</v>
      </c>
      <c r="R27" s="27" t="n">
        <f aca="false">Q27/$P27</f>
        <v>0</v>
      </c>
      <c r="S27" s="26" t="n">
        <f aca="false">SUM(S24:S26)</f>
        <v>0</v>
      </c>
      <c r="T27" s="27" t="n">
        <f aca="false">S27/$P27</f>
        <v>0</v>
      </c>
      <c r="U27" s="26" t="n">
        <f aca="false">SUM(U24:U26)</f>
        <v>0</v>
      </c>
      <c r="V27" s="27" t="n">
        <f aca="false">U27/$P27</f>
        <v>0</v>
      </c>
      <c r="W27" s="26" t="n">
        <f aca="false">SUM(W24:W26)</f>
        <v>0</v>
      </c>
      <c r="X27" s="27" t="n">
        <f aca="false">W27/$P27</f>
        <v>0</v>
      </c>
      <c r="Y27" s="26" t="n">
        <f aca="false">SUM(Y24:Y26)</f>
        <v>251252</v>
      </c>
      <c r="Z27" s="26" t="n">
        <f aca="false">SUM(Z24:Z26)</f>
        <v>263288</v>
      </c>
    </row>
    <row r="29" customFormat="false" ht="13.9" hidden="false" customHeight="true" outlineLevel="0" collapsed="false">
      <c r="D29" s="28" t="s">
        <v>126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G50+G73+G112</f>
        <v>6065.72</v>
      </c>
      <c r="H31" s="11" t="n">
        <f aca="false">H50+H73+H112</f>
        <v>6496.09</v>
      </c>
      <c r="I31" s="11" t="n">
        <f aca="false">I50+I73+I112</f>
        <v>6496</v>
      </c>
      <c r="J31" s="11" t="n">
        <f aca="false">J50+J73+J112</f>
        <v>6999.53</v>
      </c>
      <c r="K31" s="11" t="n">
        <f aca="false">K50+K73+K112</f>
        <v>5871</v>
      </c>
      <c r="L31" s="11" t="n">
        <f aca="false">L50+L73+L112</f>
        <v>0</v>
      </c>
      <c r="M31" s="11" t="n">
        <f aca="false">M50+M73+M112</f>
        <v>0</v>
      </c>
      <c r="N31" s="11" t="n">
        <f aca="false">N50+N73+N112</f>
        <v>0</v>
      </c>
      <c r="O31" s="11" t="n">
        <f aca="false">O50+O73+O112</f>
        <v>0</v>
      </c>
      <c r="P31" s="11" t="n">
        <f aca="false">P50+P73+P112</f>
        <v>5871</v>
      </c>
      <c r="Q31" s="11" t="n">
        <f aca="false">Q50+Q73+Q112</f>
        <v>0</v>
      </c>
      <c r="R31" s="12" t="n">
        <f aca="false">Q31/$P31</f>
        <v>0</v>
      </c>
      <c r="S31" s="11" t="n">
        <f aca="false">S50+S73+S112</f>
        <v>0</v>
      </c>
      <c r="T31" s="12" t="n">
        <f aca="false">S31/$P31</f>
        <v>0</v>
      </c>
      <c r="U31" s="11" t="n">
        <f aca="false">U50+U73+U112</f>
        <v>0</v>
      </c>
      <c r="V31" s="12" t="n">
        <f aca="false">U31/$P31</f>
        <v>0</v>
      </c>
      <c r="W31" s="11" t="n">
        <f aca="false">W50+W73+W112</f>
        <v>0</v>
      </c>
      <c r="X31" s="12" t="n">
        <f aca="false">W31/$P31</f>
        <v>0</v>
      </c>
      <c r="Y31" s="11" t="n">
        <f aca="false">Y50+Y73+Y112</f>
        <v>5871</v>
      </c>
      <c r="Z31" s="11" t="n">
        <f aca="false">Z50+Z73+Z112</f>
        <v>5871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G42+G55+G65+G76+G91+G105+G117</f>
        <v>237304.43</v>
      </c>
      <c r="H32" s="11" t="n">
        <f aca="false">H42+H55+H65+H76+H91+H105+H117</f>
        <v>243314.96</v>
      </c>
      <c r="I32" s="11" t="n">
        <f aca="false">I42+I55+I65+I76+I91+I105+I117</f>
        <v>248305</v>
      </c>
      <c r="J32" s="11" t="n">
        <f aca="false">J42+J55+J65+J76+J91+J105+J117</f>
        <v>195326.44</v>
      </c>
      <c r="K32" s="11" t="n">
        <f aca="false">K42+K55+K65+K76+K91+K105+K117</f>
        <v>205775</v>
      </c>
      <c r="L32" s="11" t="n">
        <f aca="false">L42+L55+L65+L76+L91+L105+L117</f>
        <v>0</v>
      </c>
      <c r="M32" s="11" t="n">
        <f aca="false">M42+M55+M65+M76+M91+M105+M117</f>
        <v>0</v>
      </c>
      <c r="N32" s="11" t="n">
        <f aca="false">N42+N55+N65+N76+N91+N105+N117</f>
        <v>0</v>
      </c>
      <c r="O32" s="11" t="n">
        <f aca="false">O42+O55+O65+O76+O91+O105+O117</f>
        <v>0</v>
      </c>
      <c r="P32" s="11" t="n">
        <f aca="false">P42+P55+P65+P76+P91+P105+P117</f>
        <v>205775</v>
      </c>
      <c r="Q32" s="11" t="n">
        <f aca="false">Q42+Q55+Q65+Q76+Q91+Q105+Q117</f>
        <v>0</v>
      </c>
      <c r="R32" s="12" t="n">
        <f aca="false">Q32/$P32</f>
        <v>0</v>
      </c>
      <c r="S32" s="11" t="n">
        <f aca="false">S42+S55+S65+S76+S91+S105+S117</f>
        <v>0</v>
      </c>
      <c r="T32" s="12" t="n">
        <f aca="false">S32/$P32</f>
        <v>0</v>
      </c>
      <c r="U32" s="11" t="n">
        <f aca="false">U42+U55+U65+U76+U91+U105+U117</f>
        <v>0</v>
      </c>
      <c r="V32" s="12" t="n">
        <f aca="false">U32/$P32</f>
        <v>0</v>
      </c>
      <c r="W32" s="11" t="n">
        <f aca="false">W42+W55+W65+W76+W91+W105+W117</f>
        <v>0</v>
      </c>
      <c r="X32" s="12" t="n">
        <f aca="false">W32/$P32</f>
        <v>0</v>
      </c>
      <c r="Y32" s="11" t="n">
        <f aca="false">Y42+Y55+Y65+Y76+Y91+Y105+Y117</f>
        <v>220929</v>
      </c>
      <c r="Z32" s="11" t="n">
        <f aca="false">Z42+Z55+Z65+Z76+Z91+Z105+Z117</f>
        <v>237365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G44+G57+G67+G93+G119</f>
        <v>893</v>
      </c>
      <c r="H33" s="11" t="n">
        <f aca="false">H44+H57+H67+H93+H119</f>
        <v>939.98</v>
      </c>
      <c r="I33" s="11" t="n">
        <f aca="false">I44+I57+I67+I93+I119</f>
        <v>985</v>
      </c>
      <c r="J33" s="11" t="n">
        <f aca="false">J44+J57+J67+J93+J119</f>
        <v>780.65</v>
      </c>
      <c r="K33" s="11" t="n">
        <f aca="false">K44+K57+K67+K93+K119</f>
        <v>782</v>
      </c>
      <c r="L33" s="11" t="n">
        <f aca="false">L44+L57+L67+L93+L119</f>
        <v>0</v>
      </c>
      <c r="M33" s="11" t="n">
        <f aca="false">M44+M57+M67+M93+M119</f>
        <v>0</v>
      </c>
      <c r="N33" s="11" t="n">
        <f aca="false">N44+N57+N67+N93+N119</f>
        <v>0</v>
      </c>
      <c r="O33" s="11" t="n">
        <f aca="false">O44+O57+O67+O93+O119</f>
        <v>0</v>
      </c>
      <c r="P33" s="11" t="n">
        <f aca="false">P44+P57+P67+P93+P119</f>
        <v>782</v>
      </c>
      <c r="Q33" s="11" t="n">
        <f aca="false">Q44+Q57+Q67+Q93+Q119</f>
        <v>0</v>
      </c>
      <c r="R33" s="12" t="n">
        <f aca="false">Q33/$P33</f>
        <v>0</v>
      </c>
      <c r="S33" s="11" t="n">
        <f aca="false">S44+S57+S67+S93+S119</f>
        <v>0</v>
      </c>
      <c r="T33" s="12" t="n">
        <f aca="false">S33/$P33</f>
        <v>0</v>
      </c>
      <c r="U33" s="11" t="n">
        <f aca="false">U44+U57+U67+U93+U119</f>
        <v>0</v>
      </c>
      <c r="V33" s="12" t="n">
        <f aca="false">U33/$P33</f>
        <v>0</v>
      </c>
      <c r="W33" s="11" t="n">
        <f aca="false">W44+W57+W67+W93+W119</f>
        <v>0</v>
      </c>
      <c r="X33" s="12" t="n">
        <f aca="false">W33/$P33</f>
        <v>0</v>
      </c>
      <c r="Y33" s="11" t="n">
        <f aca="false">Y44+Y57+Y67+Y93+Y119</f>
        <v>782</v>
      </c>
      <c r="Z33" s="11" t="n">
        <f aca="false">Z44+Z57+Z67+Z93+Z119</f>
        <v>782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124</v>
      </c>
      <c r="G34" s="14" t="n">
        <f aca="false">SUM(G31:G33)</f>
        <v>244263.15</v>
      </c>
      <c r="H34" s="14" t="n">
        <f aca="false">SUM(H31:H33)</f>
        <v>250751.03</v>
      </c>
      <c r="I34" s="14" t="n">
        <f aca="false">SUM(I31:I33)</f>
        <v>255786</v>
      </c>
      <c r="J34" s="14" t="n">
        <f aca="false">SUM(J31:J33)</f>
        <v>203106.62</v>
      </c>
      <c r="K34" s="14" t="n">
        <f aca="false">SUM(K31:K33)</f>
        <v>212428</v>
      </c>
      <c r="L34" s="14" t="n">
        <f aca="false">SUM(L31:L33)</f>
        <v>0</v>
      </c>
      <c r="M34" s="14" t="n">
        <f aca="false">SUM(M31:M33)</f>
        <v>0</v>
      </c>
      <c r="N34" s="14" t="n">
        <f aca="false">SUM(N31:N33)</f>
        <v>0</v>
      </c>
      <c r="O34" s="14" t="n">
        <f aca="false">SUM(O31:O33)</f>
        <v>0</v>
      </c>
      <c r="P34" s="14" t="n">
        <f aca="false">SUM(P31:P33)</f>
        <v>212428</v>
      </c>
      <c r="Q34" s="14" t="n">
        <f aca="false">SUM(Q31:Q33)</f>
        <v>0</v>
      </c>
      <c r="R34" s="15" t="n">
        <f aca="false">Q34/$P34</f>
        <v>0</v>
      </c>
      <c r="S34" s="14" t="n">
        <f aca="false">SUM(S31:S33)</f>
        <v>0</v>
      </c>
      <c r="T34" s="15" t="n">
        <f aca="false">S34/$P34</f>
        <v>0</v>
      </c>
      <c r="U34" s="14" t="n">
        <f aca="false">SUM(U31:U33)</f>
        <v>0</v>
      </c>
      <c r="V34" s="15" t="n">
        <f aca="false">U34/$P34</f>
        <v>0</v>
      </c>
      <c r="W34" s="14" t="n">
        <f aca="false">SUM(W31:W33)</f>
        <v>0</v>
      </c>
      <c r="X34" s="15" t="n">
        <f aca="false">W34/$P34</f>
        <v>0</v>
      </c>
      <c r="Y34" s="14" t="n">
        <f aca="false">SUM(Y31:Y33)</f>
        <v>227582</v>
      </c>
      <c r="Z34" s="14" t="n">
        <f aca="false">SUM(Z31:Z33)</f>
        <v>244018</v>
      </c>
    </row>
    <row r="36" customFormat="false" ht="13.9" hidden="false" customHeight="true" outlineLevel="0" collapsed="false">
      <c r="D36" s="60" t="s">
        <v>127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4" t="s">
        <v>128</v>
      </c>
      <c r="E38" s="10" t="n">
        <v>610</v>
      </c>
      <c r="F38" s="10" t="s">
        <v>129</v>
      </c>
      <c r="G38" s="11" t="n">
        <v>28230.47</v>
      </c>
      <c r="H38" s="11" t="n">
        <v>43669.85</v>
      </c>
      <c r="I38" s="33" t="n">
        <v>49269</v>
      </c>
      <c r="J38" s="33" t="n">
        <v>46893.75</v>
      </c>
      <c r="K38" s="33" t="n">
        <v>47372</v>
      </c>
      <c r="L38" s="33"/>
      <c r="M38" s="33"/>
      <c r="N38" s="33"/>
      <c r="O38" s="33"/>
      <c r="P38" s="33" t="n">
        <f aca="false">K38+SUM(L38:O38)</f>
        <v>47372</v>
      </c>
      <c r="Q38" s="33"/>
      <c r="R38" s="34" t="n">
        <f aca="false">Q38/$P38</f>
        <v>0</v>
      </c>
      <c r="S38" s="33"/>
      <c r="T38" s="34" t="n">
        <f aca="false">S38/$P38</f>
        <v>0</v>
      </c>
      <c r="U38" s="33"/>
      <c r="V38" s="34" t="n">
        <f aca="false">U38/$P38</f>
        <v>0</v>
      </c>
      <c r="W38" s="33"/>
      <c r="X38" s="34" t="n">
        <f aca="false">W38/$P38</f>
        <v>0</v>
      </c>
      <c r="Y38" s="11" t="n">
        <v>52109</v>
      </c>
      <c r="Z38" s="11" t="n">
        <v>57320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4"/>
      <c r="E39" s="10" t="n">
        <v>620</v>
      </c>
      <c r="F39" s="10" t="s">
        <v>130</v>
      </c>
      <c r="G39" s="11" t="n">
        <v>11924.68</v>
      </c>
      <c r="H39" s="11" t="n">
        <v>17394.66</v>
      </c>
      <c r="I39" s="11" t="n">
        <v>19843</v>
      </c>
      <c r="J39" s="11" t="n">
        <v>17196.67</v>
      </c>
      <c r="K39" s="11" t="n">
        <v>19794</v>
      </c>
      <c r="L39" s="11"/>
      <c r="M39" s="11"/>
      <c r="N39" s="11"/>
      <c r="O39" s="11"/>
      <c r="P39" s="11" t="n">
        <f aca="false">K39+SUM(L39:O39)</f>
        <v>19794</v>
      </c>
      <c r="Q39" s="11"/>
      <c r="R39" s="12" t="n">
        <f aca="false">Q39/$P39</f>
        <v>0</v>
      </c>
      <c r="S39" s="11"/>
      <c r="T39" s="12" t="n">
        <f aca="false">S39/$P39</f>
        <v>0</v>
      </c>
      <c r="U39" s="11"/>
      <c r="V39" s="12" t="n">
        <f aca="false">U39/$P39</f>
        <v>0</v>
      </c>
      <c r="W39" s="11"/>
      <c r="X39" s="12" t="n">
        <f aca="false">W39/$P39</f>
        <v>0</v>
      </c>
      <c r="Y39" s="11" t="n">
        <v>21603</v>
      </c>
      <c r="Z39" s="11" t="n">
        <v>23528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4"/>
      <c r="E40" s="10" t="n">
        <v>630</v>
      </c>
      <c r="F40" s="10" t="s">
        <v>131</v>
      </c>
      <c r="G40" s="11" t="n">
        <v>9167.96</v>
      </c>
      <c r="H40" s="11" t="n">
        <v>8185.61</v>
      </c>
      <c r="I40" s="33" t="n">
        <v>8936</v>
      </c>
      <c r="J40" s="33" t="n">
        <v>5330.35</v>
      </c>
      <c r="K40" s="33" t="n">
        <f aca="false">7968+1671</f>
        <v>9639</v>
      </c>
      <c r="L40" s="33"/>
      <c r="M40" s="33"/>
      <c r="N40" s="33"/>
      <c r="O40" s="33"/>
      <c r="P40" s="33" t="n">
        <f aca="false">K40+SUM(L40:O40)</f>
        <v>9639</v>
      </c>
      <c r="Q40" s="33"/>
      <c r="R40" s="34" t="n">
        <f aca="false">Q40/$P40</f>
        <v>0</v>
      </c>
      <c r="S40" s="33"/>
      <c r="T40" s="34" t="n">
        <f aca="false">S40/$P40</f>
        <v>0</v>
      </c>
      <c r="U40" s="33"/>
      <c r="V40" s="34" t="n">
        <f aca="false">U40/$P40</f>
        <v>0</v>
      </c>
      <c r="W40" s="33"/>
      <c r="X40" s="34" t="n">
        <f aca="false">W40/$P40</f>
        <v>0</v>
      </c>
      <c r="Y40" s="11" t="n">
        <f aca="false">8180+1671</f>
        <v>9851</v>
      </c>
      <c r="Z40" s="11" t="n">
        <f aca="false">8243+1671</f>
        <v>9914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4"/>
      <c r="E41" s="10" t="n">
        <v>640</v>
      </c>
      <c r="F41" s="10" t="s">
        <v>132</v>
      </c>
      <c r="G41" s="11" t="n">
        <v>19.26</v>
      </c>
      <c r="H41" s="11" t="n">
        <v>0</v>
      </c>
      <c r="I41" s="11" t="n">
        <v>0</v>
      </c>
      <c r="J41" s="11" t="n">
        <v>0</v>
      </c>
      <c r="K41" s="11" t="n">
        <v>0</v>
      </c>
      <c r="L41" s="11"/>
      <c r="M41" s="11"/>
      <c r="N41" s="11"/>
      <c r="O41" s="11"/>
      <c r="P41" s="11" t="n">
        <f aca="false">K41+SUM(L41:O41)</f>
        <v>0</v>
      </c>
      <c r="Q41" s="11"/>
      <c r="R41" s="12" t="e">
        <f aca="false">Q41/$P41</f>
        <v>#DIV/0!</v>
      </c>
      <c r="S41" s="11"/>
      <c r="T41" s="12" t="e">
        <f aca="false">S41/$P41</f>
        <v>#DIV/0!</v>
      </c>
      <c r="U41" s="11"/>
      <c r="V41" s="12" t="e">
        <f aca="false">U41/$P41</f>
        <v>#DIV/0!</v>
      </c>
      <c r="W41" s="11"/>
      <c r="X41" s="12" t="e">
        <f aca="false">W41/$P41</f>
        <v>#DIV/0!</v>
      </c>
      <c r="Y41" s="11" t="n">
        <v>0</v>
      </c>
      <c r="Z41" s="11" t="n">
        <v>0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75" t="s">
        <v>21</v>
      </c>
      <c r="E42" s="35" t="n">
        <v>41</v>
      </c>
      <c r="F42" s="35" t="s">
        <v>23</v>
      </c>
      <c r="G42" s="36" t="n">
        <f aca="false">SUM(G38:G41)</f>
        <v>49342.37</v>
      </c>
      <c r="H42" s="36" t="n">
        <f aca="false">SUM(H38:H41)</f>
        <v>69250.12</v>
      </c>
      <c r="I42" s="36" t="n">
        <f aca="false">SUM(I38:I41)</f>
        <v>78048</v>
      </c>
      <c r="J42" s="36" t="n">
        <f aca="false">SUM(J38:J41)</f>
        <v>69420.77</v>
      </c>
      <c r="K42" s="36" t="n">
        <f aca="false">SUM(K38:K41)</f>
        <v>76805</v>
      </c>
      <c r="L42" s="36" t="n">
        <f aca="false">SUM(L38:L41)</f>
        <v>0</v>
      </c>
      <c r="M42" s="36" t="n">
        <f aca="false">SUM(M38:M41)</f>
        <v>0</v>
      </c>
      <c r="N42" s="36" t="n">
        <f aca="false">SUM(N38:N41)</f>
        <v>0</v>
      </c>
      <c r="O42" s="36" t="n">
        <f aca="false">SUM(O38:O41)</f>
        <v>0</v>
      </c>
      <c r="P42" s="36" t="n">
        <f aca="false">SUM(P38:P41)</f>
        <v>76805</v>
      </c>
      <c r="Q42" s="36" t="n">
        <f aca="false">SUM(Q38:Q41)</f>
        <v>0</v>
      </c>
      <c r="R42" s="37" t="n">
        <f aca="false">Q42/$P42</f>
        <v>0</v>
      </c>
      <c r="S42" s="36" t="n">
        <f aca="false">SUM(S38:S41)</f>
        <v>0</v>
      </c>
      <c r="T42" s="37" t="n">
        <f aca="false">S42/$P42</f>
        <v>0</v>
      </c>
      <c r="U42" s="36" t="n">
        <f aca="false">SUM(U38:U41)</f>
        <v>0</v>
      </c>
      <c r="V42" s="37" t="n">
        <f aca="false">U42/$P42</f>
        <v>0</v>
      </c>
      <c r="W42" s="36" t="n">
        <f aca="false">SUM(W38:W41)</f>
        <v>0</v>
      </c>
      <c r="X42" s="37" t="n">
        <f aca="false">W42/$P42</f>
        <v>0</v>
      </c>
      <c r="Y42" s="36" t="n">
        <f aca="false">SUM(Y38:Y41)</f>
        <v>83563</v>
      </c>
      <c r="Z42" s="36" t="n">
        <f aca="false">SUM(Z38:Z41)</f>
        <v>90762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10" t="s">
        <v>128</v>
      </c>
      <c r="E43" s="10" t="n">
        <v>640</v>
      </c>
      <c r="F43" s="10" t="s">
        <v>132</v>
      </c>
      <c r="G43" s="11" t="n">
        <v>124.62</v>
      </c>
      <c r="H43" s="11" t="n">
        <v>133.15</v>
      </c>
      <c r="I43" s="11" t="n">
        <v>140</v>
      </c>
      <c r="J43" s="11" t="n">
        <v>145.6</v>
      </c>
      <c r="K43" s="11" t="n">
        <v>146</v>
      </c>
      <c r="L43" s="11"/>
      <c r="M43" s="11"/>
      <c r="N43" s="11"/>
      <c r="O43" s="11"/>
      <c r="P43" s="11" t="n">
        <f aca="false">K43+SUM(L43:O43)</f>
        <v>146</v>
      </c>
      <c r="Q43" s="11"/>
      <c r="R43" s="12" t="n">
        <f aca="false">Q43/$P43</f>
        <v>0</v>
      </c>
      <c r="S43" s="11"/>
      <c r="T43" s="12" t="n">
        <f aca="false">S43/$P43</f>
        <v>0</v>
      </c>
      <c r="U43" s="11"/>
      <c r="V43" s="12" t="n">
        <f aca="false">U43/$P43</f>
        <v>0</v>
      </c>
      <c r="W43" s="11"/>
      <c r="X43" s="12" t="n">
        <f aca="false">W43/$P43</f>
        <v>0</v>
      </c>
      <c r="Y43" s="11" t="n">
        <f aca="false">K43</f>
        <v>146</v>
      </c>
      <c r="Z43" s="11" t="n">
        <f aca="false">Y43</f>
        <v>146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5" t="s">
        <v>21</v>
      </c>
      <c r="E44" s="76" t="n">
        <v>72</v>
      </c>
      <c r="F44" s="35" t="s">
        <v>25</v>
      </c>
      <c r="G44" s="36" t="n">
        <f aca="false">SUM(G43)</f>
        <v>124.62</v>
      </c>
      <c r="H44" s="36" t="n">
        <f aca="false">SUM(H43)</f>
        <v>133.15</v>
      </c>
      <c r="I44" s="36" t="n">
        <f aca="false">SUM(I43)</f>
        <v>140</v>
      </c>
      <c r="J44" s="36" t="n">
        <f aca="false">SUM(J43)</f>
        <v>145.6</v>
      </c>
      <c r="K44" s="36" t="n">
        <f aca="false">SUM(K43)</f>
        <v>146</v>
      </c>
      <c r="L44" s="36" t="n">
        <f aca="false">SUM(L43)</f>
        <v>0</v>
      </c>
      <c r="M44" s="36" t="n">
        <f aca="false">SUM(M43)</f>
        <v>0</v>
      </c>
      <c r="N44" s="36" t="n">
        <f aca="false">SUM(N43)</f>
        <v>0</v>
      </c>
      <c r="O44" s="36" t="n">
        <f aca="false">SUM(O43)</f>
        <v>0</v>
      </c>
      <c r="P44" s="36" t="n">
        <f aca="false">SUM(P43)</f>
        <v>146</v>
      </c>
      <c r="Q44" s="36" t="n">
        <f aca="false">SUM(Q43)</f>
        <v>0</v>
      </c>
      <c r="R44" s="37" t="n">
        <f aca="false">Q44/$P44</f>
        <v>0</v>
      </c>
      <c r="S44" s="36" t="n">
        <f aca="false">SUM(S43)</f>
        <v>0</v>
      </c>
      <c r="T44" s="37" t="n">
        <f aca="false">S44/$P44</f>
        <v>0</v>
      </c>
      <c r="U44" s="36" t="n">
        <f aca="false">SUM(U43)</f>
        <v>0</v>
      </c>
      <c r="V44" s="37" t="n">
        <f aca="false">U44/$P44</f>
        <v>0</v>
      </c>
      <c r="W44" s="36" t="n">
        <f aca="false">SUM(W43)</f>
        <v>0</v>
      </c>
      <c r="X44" s="37" t="n">
        <f aca="false">W44/$P44</f>
        <v>0</v>
      </c>
      <c r="Y44" s="36" t="n">
        <f aca="false">SUM(Y43)</f>
        <v>146</v>
      </c>
      <c r="Z44" s="36" t="n">
        <f aca="false">SUM(Z43)</f>
        <v>146</v>
      </c>
    </row>
    <row r="45" customFormat="false" ht="13.9" hidden="false" customHeight="true" outlineLevel="0" collapsed="false">
      <c r="A45" s="1" t="n">
        <v>1</v>
      </c>
      <c r="B45" s="1" t="n">
        <v>1</v>
      </c>
      <c r="C45" s="1" t="n">
        <v>1</v>
      </c>
      <c r="D45" s="77"/>
      <c r="E45" s="78"/>
      <c r="F45" s="13" t="s">
        <v>124</v>
      </c>
      <c r="G45" s="14" t="n">
        <f aca="false">G42+G44</f>
        <v>49466.99</v>
      </c>
      <c r="H45" s="14" t="n">
        <f aca="false">H42+H44</f>
        <v>69383.27</v>
      </c>
      <c r="I45" s="14" t="n">
        <f aca="false">I42+I44</f>
        <v>78188</v>
      </c>
      <c r="J45" s="14" t="n">
        <f aca="false">J42+J44</f>
        <v>69566.37</v>
      </c>
      <c r="K45" s="14" t="n">
        <f aca="false">K42+K44</f>
        <v>76951</v>
      </c>
      <c r="L45" s="14" t="n">
        <f aca="false">L42+L44</f>
        <v>0</v>
      </c>
      <c r="M45" s="14" t="n">
        <f aca="false">M42+M44</f>
        <v>0</v>
      </c>
      <c r="N45" s="14" t="n">
        <f aca="false">N42+N44</f>
        <v>0</v>
      </c>
      <c r="O45" s="14" t="n">
        <f aca="false">O42+O44</f>
        <v>0</v>
      </c>
      <c r="P45" s="14" t="n">
        <f aca="false">P42+P44</f>
        <v>76951</v>
      </c>
      <c r="Q45" s="14" t="n">
        <f aca="false">Q42+Q44</f>
        <v>0</v>
      </c>
      <c r="R45" s="15" t="n">
        <f aca="false">Q45/$P45</f>
        <v>0</v>
      </c>
      <c r="S45" s="14" t="n">
        <f aca="false">S42+S44</f>
        <v>0</v>
      </c>
      <c r="T45" s="15" t="n">
        <f aca="false">S45/$P45</f>
        <v>0</v>
      </c>
      <c r="U45" s="14" t="n">
        <f aca="false">U42+U44</f>
        <v>0</v>
      </c>
      <c r="V45" s="15" t="n">
        <f aca="false">U45/$P45</f>
        <v>0</v>
      </c>
      <c r="W45" s="14" t="n">
        <f aca="false">W42+W44</f>
        <v>0</v>
      </c>
      <c r="X45" s="15" t="n">
        <f aca="false">W45/$P45</f>
        <v>0</v>
      </c>
      <c r="Y45" s="14" t="n">
        <f aca="false">Y42+Y44</f>
        <v>83709</v>
      </c>
      <c r="Z45" s="14" t="n">
        <f aca="false">Z42+Z44</f>
        <v>90908</v>
      </c>
    </row>
    <row r="46" customFormat="false" ht="13.9" hidden="false" customHeight="true" outlineLevel="0" collapsed="false">
      <c r="D46" s="79"/>
      <c r="E46" s="31"/>
      <c r="F46" s="3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1"/>
      <c r="S46" s="80"/>
      <c r="T46" s="81"/>
      <c r="U46" s="80"/>
      <c r="V46" s="81"/>
      <c r="W46" s="80"/>
      <c r="X46" s="81"/>
      <c r="Y46" s="80"/>
      <c r="Z46" s="80"/>
    </row>
    <row r="47" customFormat="false" ht="13.9" hidden="false" customHeight="true" outlineLevel="0" collapsed="false">
      <c r="D47" s="60" t="s">
        <v>133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customFormat="false" ht="13.9" hidden="false" customHeight="true" outlineLevel="0" collapsed="false">
      <c r="D48" s="7" t="s">
        <v>33</v>
      </c>
      <c r="E48" s="7" t="s">
        <v>34</v>
      </c>
      <c r="F48" s="7" t="s">
        <v>35</v>
      </c>
      <c r="G48" s="7" t="s">
        <v>1</v>
      </c>
      <c r="H48" s="7" t="s">
        <v>2</v>
      </c>
      <c r="I48" s="7" t="s">
        <v>3</v>
      </c>
      <c r="J48" s="7" t="s">
        <v>4</v>
      </c>
      <c r="K48" s="7" t="s">
        <v>5</v>
      </c>
      <c r="L48" s="7" t="s">
        <v>6</v>
      </c>
      <c r="M48" s="7" t="s">
        <v>7</v>
      </c>
      <c r="N48" s="7" t="s">
        <v>8</v>
      </c>
      <c r="O48" s="7" t="s">
        <v>9</v>
      </c>
      <c r="P48" s="7" t="s">
        <v>10</v>
      </c>
      <c r="Q48" s="7" t="s">
        <v>11</v>
      </c>
      <c r="R48" s="8" t="s">
        <v>12</v>
      </c>
      <c r="S48" s="7" t="s">
        <v>13</v>
      </c>
      <c r="T48" s="8" t="s">
        <v>14</v>
      </c>
      <c r="U48" s="7" t="s">
        <v>15</v>
      </c>
      <c r="V48" s="8" t="s">
        <v>16</v>
      </c>
      <c r="W48" s="7" t="s">
        <v>17</v>
      </c>
      <c r="X48" s="8" t="s">
        <v>18</v>
      </c>
      <c r="Y48" s="7" t="s">
        <v>19</v>
      </c>
      <c r="Z48" s="7" t="s">
        <v>20</v>
      </c>
    </row>
    <row r="49" customFormat="false" ht="13.9" hidden="false" customHeight="true" outlineLevel="0" collapsed="false">
      <c r="A49" s="1" t="n">
        <v>1</v>
      </c>
      <c r="B49" s="1" t="n">
        <v>1</v>
      </c>
      <c r="C49" s="1" t="n">
        <v>2</v>
      </c>
      <c r="D49" s="10" t="s">
        <v>128</v>
      </c>
      <c r="E49" s="10" t="n">
        <v>610</v>
      </c>
      <c r="F49" s="10" t="s">
        <v>129</v>
      </c>
      <c r="G49" s="11" t="n">
        <v>294.12</v>
      </c>
      <c r="H49" s="11" t="n">
        <v>294.74</v>
      </c>
      <c r="I49" s="11" t="n">
        <v>295</v>
      </c>
      <c r="J49" s="11" t="n">
        <v>298.29</v>
      </c>
      <c r="K49" s="11" t="n">
        <f aca="false">príjmy!H108</f>
        <v>310</v>
      </c>
      <c r="L49" s="11"/>
      <c r="M49" s="11"/>
      <c r="N49" s="11"/>
      <c r="O49" s="11"/>
      <c r="P49" s="11" t="n">
        <f aca="false">K49+SUM(L49:O49)</f>
        <v>310</v>
      </c>
      <c r="Q49" s="11"/>
      <c r="R49" s="12" t="n">
        <f aca="false">Q49/$P49</f>
        <v>0</v>
      </c>
      <c r="S49" s="11"/>
      <c r="T49" s="12" t="n">
        <f aca="false">S49/$P49</f>
        <v>0</v>
      </c>
      <c r="U49" s="11"/>
      <c r="V49" s="12" t="n">
        <f aca="false">U49/$P49</f>
        <v>0</v>
      </c>
      <c r="W49" s="11"/>
      <c r="X49" s="12" t="n">
        <f aca="false">W49/$P49</f>
        <v>0</v>
      </c>
      <c r="Y49" s="11" t="n">
        <f aca="false">príjmy!V108</f>
        <v>310</v>
      </c>
      <c r="Z49" s="11" t="n">
        <f aca="false">príjmy!W108</f>
        <v>310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5" t="s">
        <v>21</v>
      </c>
      <c r="E50" s="35" t="n">
        <v>111</v>
      </c>
      <c r="F50" s="35" t="s">
        <v>134</v>
      </c>
      <c r="G50" s="36" t="n">
        <f aca="false">SUM(G49)</f>
        <v>294.12</v>
      </c>
      <c r="H50" s="36" t="n">
        <f aca="false">SUM(H49)</f>
        <v>294.74</v>
      </c>
      <c r="I50" s="36" t="n">
        <f aca="false">SUM(I49)</f>
        <v>295</v>
      </c>
      <c r="J50" s="36" t="n">
        <f aca="false">SUM(J49)</f>
        <v>298.29</v>
      </c>
      <c r="K50" s="36" t="n">
        <f aca="false">SUM(K49)</f>
        <v>310</v>
      </c>
      <c r="L50" s="36" t="n">
        <f aca="false">SUM(L49)</f>
        <v>0</v>
      </c>
      <c r="M50" s="36" t="n">
        <f aca="false">SUM(M49)</f>
        <v>0</v>
      </c>
      <c r="N50" s="36" t="n">
        <f aca="false">SUM(N49)</f>
        <v>0</v>
      </c>
      <c r="O50" s="36" t="n">
        <f aca="false">SUM(O49)</f>
        <v>0</v>
      </c>
      <c r="P50" s="36" t="n">
        <f aca="false">SUM(P49)</f>
        <v>310</v>
      </c>
      <c r="Q50" s="36" t="n">
        <f aca="false">SUM(Q49)</f>
        <v>0</v>
      </c>
      <c r="R50" s="37" t="n">
        <f aca="false">Q50/$P50</f>
        <v>0</v>
      </c>
      <c r="S50" s="36" t="n">
        <f aca="false">SUM(S49)</f>
        <v>0</v>
      </c>
      <c r="T50" s="37" t="n">
        <f aca="false">S50/$P50</f>
        <v>0</v>
      </c>
      <c r="U50" s="36" t="n">
        <f aca="false">SUM(U49)</f>
        <v>0</v>
      </c>
      <c r="V50" s="37" t="n">
        <f aca="false">U50/$P50</f>
        <v>0</v>
      </c>
      <c r="W50" s="36" t="n">
        <f aca="false">SUM(W49)</f>
        <v>0</v>
      </c>
      <c r="X50" s="37" t="n">
        <f aca="false">W50/$P50</f>
        <v>0</v>
      </c>
      <c r="Y50" s="36" t="n">
        <f aca="false">SUM(Y49)</f>
        <v>310</v>
      </c>
      <c r="Z50" s="36" t="n">
        <f aca="false">SUM(Z49)</f>
        <v>310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4" t="s">
        <v>128</v>
      </c>
      <c r="E51" s="10" t="n">
        <v>610</v>
      </c>
      <c r="F51" s="10" t="s">
        <v>129</v>
      </c>
      <c r="G51" s="11" t="n">
        <v>52890.33</v>
      </c>
      <c r="H51" s="11" t="n">
        <v>59578.7</v>
      </c>
      <c r="I51" s="33" t="n">
        <v>58978</v>
      </c>
      <c r="J51" s="33" t="n">
        <v>53896.7</v>
      </c>
      <c r="K51" s="33" t="n">
        <f aca="false">57023-K49</f>
        <v>56713</v>
      </c>
      <c r="L51" s="33"/>
      <c r="M51" s="33"/>
      <c r="N51" s="33"/>
      <c r="O51" s="33"/>
      <c r="P51" s="33" t="n">
        <f aca="false">K51+SUM(L51:O51)</f>
        <v>56713</v>
      </c>
      <c r="Q51" s="33"/>
      <c r="R51" s="34" t="n">
        <f aca="false">Q51/$P51</f>
        <v>0</v>
      </c>
      <c r="S51" s="33"/>
      <c r="T51" s="34" t="n">
        <f aca="false">S51/$P51</f>
        <v>0</v>
      </c>
      <c r="U51" s="33"/>
      <c r="V51" s="34" t="n">
        <f aca="false">U51/$P51</f>
        <v>0</v>
      </c>
      <c r="W51" s="33"/>
      <c r="X51" s="34" t="n">
        <f aca="false">W51/$P51</f>
        <v>0</v>
      </c>
      <c r="Y51" s="11" t="n">
        <f aca="false">62440-Y49</f>
        <v>62130</v>
      </c>
      <c r="Z51" s="11" t="n">
        <f aca="false">68399-Z49</f>
        <v>68089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4"/>
      <c r="E52" s="10" t="n">
        <v>620</v>
      </c>
      <c r="F52" s="10" t="s">
        <v>130</v>
      </c>
      <c r="G52" s="11" t="n">
        <v>19533.81</v>
      </c>
      <c r="H52" s="11" t="n">
        <v>22610.68</v>
      </c>
      <c r="I52" s="11" t="n">
        <v>22025</v>
      </c>
      <c r="J52" s="11" t="n">
        <v>18796.07</v>
      </c>
      <c r="K52" s="11" t="n">
        <v>21304</v>
      </c>
      <c r="L52" s="11"/>
      <c r="M52" s="11"/>
      <c r="N52" s="11"/>
      <c r="O52" s="11"/>
      <c r="P52" s="11" t="n">
        <f aca="false">K52+SUM(L52:O52)</f>
        <v>21304</v>
      </c>
      <c r="Q52" s="11"/>
      <c r="R52" s="12" t="n">
        <f aca="false">Q52/$P52</f>
        <v>0</v>
      </c>
      <c r="S52" s="11"/>
      <c r="T52" s="12" t="n">
        <f aca="false">S52/$P52</f>
        <v>0</v>
      </c>
      <c r="U52" s="11"/>
      <c r="V52" s="12" t="n">
        <f aca="false">U52/$P52</f>
        <v>0</v>
      </c>
      <c r="W52" s="11"/>
      <c r="X52" s="12" t="n">
        <f aca="false">W52/$P52</f>
        <v>0</v>
      </c>
      <c r="Y52" s="11" t="n">
        <v>23305</v>
      </c>
      <c r="Z52" s="11" t="n">
        <v>25506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4"/>
      <c r="E53" s="10" t="n">
        <v>630</v>
      </c>
      <c r="F53" s="10" t="s">
        <v>131</v>
      </c>
      <c r="G53" s="11" t="n">
        <v>4381.31</v>
      </c>
      <c r="H53" s="11" t="n">
        <v>5956.73</v>
      </c>
      <c r="I53" s="11" t="n">
        <v>6513</v>
      </c>
      <c r="J53" s="11" t="n">
        <v>4785.57</v>
      </c>
      <c r="K53" s="11" t="n">
        <f aca="false">4725+700</f>
        <v>5425</v>
      </c>
      <c r="L53" s="11"/>
      <c r="M53" s="11"/>
      <c r="N53" s="11"/>
      <c r="O53" s="11"/>
      <c r="P53" s="11" t="n">
        <f aca="false">K53+SUM(L53:O53)</f>
        <v>5425</v>
      </c>
      <c r="Q53" s="11"/>
      <c r="R53" s="12" t="n">
        <f aca="false">Q53/$P53</f>
        <v>0</v>
      </c>
      <c r="S53" s="11"/>
      <c r="T53" s="12" t="n">
        <f aca="false">S53/$P53</f>
        <v>0</v>
      </c>
      <c r="U53" s="11"/>
      <c r="V53" s="12" t="n">
        <f aca="false">U53/$P53</f>
        <v>0</v>
      </c>
      <c r="W53" s="11"/>
      <c r="X53" s="12" t="n">
        <f aca="false">W53/$P53</f>
        <v>0</v>
      </c>
      <c r="Y53" s="11" t="n">
        <f aca="false">4769+700</f>
        <v>5469</v>
      </c>
      <c r="Z53" s="11" t="n">
        <f aca="false">4814+700</f>
        <v>5514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4"/>
      <c r="E54" s="10" t="n">
        <v>640</v>
      </c>
      <c r="F54" s="10" t="s">
        <v>132</v>
      </c>
      <c r="G54" s="11" t="n">
        <v>0</v>
      </c>
      <c r="H54" s="11" t="n">
        <v>2213.75</v>
      </c>
      <c r="I54" s="11" t="n">
        <v>0</v>
      </c>
      <c r="J54" s="11" t="n">
        <v>0</v>
      </c>
      <c r="K54" s="11" t="n">
        <v>0</v>
      </c>
      <c r="L54" s="11"/>
      <c r="M54" s="11"/>
      <c r="N54" s="11"/>
      <c r="O54" s="11"/>
      <c r="P54" s="11" t="n">
        <f aca="false">K54+SUM(L54:O54)</f>
        <v>0</v>
      </c>
      <c r="Q54" s="11"/>
      <c r="R54" s="12" t="e">
        <f aca="false">Q54/$P54</f>
        <v>#DIV/0!</v>
      </c>
      <c r="S54" s="11"/>
      <c r="T54" s="12" t="e">
        <f aca="false">S54/$P54</f>
        <v>#DIV/0!</v>
      </c>
      <c r="U54" s="11"/>
      <c r="V54" s="12" t="e">
        <f aca="false">U54/$P54</f>
        <v>#DIV/0!</v>
      </c>
      <c r="W54" s="11"/>
      <c r="X54" s="12" t="e">
        <f aca="false">W54/$P54</f>
        <v>#DIV/0!</v>
      </c>
      <c r="Y54" s="11" t="n">
        <v>0</v>
      </c>
      <c r="Z54" s="11" t="n">
        <v>0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75" t="s">
        <v>21</v>
      </c>
      <c r="E55" s="35" t="n">
        <v>41</v>
      </c>
      <c r="F55" s="35" t="s">
        <v>23</v>
      </c>
      <c r="G55" s="36" t="n">
        <f aca="false">SUM(G51:G54)</f>
        <v>76805.45</v>
      </c>
      <c r="H55" s="36" t="n">
        <f aca="false">SUM(H51:H54)</f>
        <v>90359.86</v>
      </c>
      <c r="I55" s="36" t="n">
        <f aca="false">SUM(I51:I54)</f>
        <v>87516</v>
      </c>
      <c r="J55" s="36" t="n">
        <f aca="false">SUM(J51:J54)</f>
        <v>77478.34</v>
      </c>
      <c r="K55" s="36" t="n">
        <f aca="false">SUM(K51:K54)</f>
        <v>83442</v>
      </c>
      <c r="L55" s="36" t="n">
        <f aca="false">SUM(L51:L54)</f>
        <v>0</v>
      </c>
      <c r="M55" s="36" t="n">
        <f aca="false">SUM(M51:M54)</f>
        <v>0</v>
      </c>
      <c r="N55" s="36" t="n">
        <f aca="false">SUM(N51:N54)</f>
        <v>0</v>
      </c>
      <c r="O55" s="36" t="n">
        <f aca="false">SUM(O51:O54)</f>
        <v>0</v>
      </c>
      <c r="P55" s="36" t="n">
        <f aca="false">SUM(P51:P54)</f>
        <v>83442</v>
      </c>
      <c r="Q55" s="36" t="n">
        <f aca="false">SUM(Q51:Q54)</f>
        <v>0</v>
      </c>
      <c r="R55" s="37" t="n">
        <f aca="false">Q55/$P55</f>
        <v>0</v>
      </c>
      <c r="S55" s="36" t="n">
        <f aca="false">SUM(S51:S54)</f>
        <v>0</v>
      </c>
      <c r="T55" s="37" t="n">
        <f aca="false">S55/$P55</f>
        <v>0</v>
      </c>
      <c r="U55" s="36" t="n">
        <f aca="false">SUM(U51:U54)</f>
        <v>0</v>
      </c>
      <c r="V55" s="37" t="n">
        <f aca="false">U55/$P55</f>
        <v>0</v>
      </c>
      <c r="W55" s="36" t="n">
        <f aca="false">SUM(W51:W54)</f>
        <v>0</v>
      </c>
      <c r="X55" s="37" t="n">
        <f aca="false">W55/$P55</f>
        <v>0</v>
      </c>
      <c r="Y55" s="36" t="n">
        <f aca="false">SUM(Y51:Y54)</f>
        <v>90904</v>
      </c>
      <c r="Z55" s="36" t="n">
        <f aca="false">SUM(Z51:Z54)</f>
        <v>99109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10" t="s">
        <v>128</v>
      </c>
      <c r="E56" s="10" t="n">
        <v>640</v>
      </c>
      <c r="F56" s="10" t="s">
        <v>132</v>
      </c>
      <c r="G56" s="11" t="n">
        <v>459.1</v>
      </c>
      <c r="H56" s="11" t="n">
        <v>549.33</v>
      </c>
      <c r="I56" s="11" t="n">
        <v>575</v>
      </c>
      <c r="J56" s="11" t="n">
        <v>550.55</v>
      </c>
      <c r="K56" s="11" t="n">
        <v>551</v>
      </c>
      <c r="L56" s="11"/>
      <c r="M56" s="11"/>
      <c r="N56" s="11"/>
      <c r="O56" s="11"/>
      <c r="P56" s="11" t="n">
        <f aca="false">K56+SUM(L56:O56)</f>
        <v>551</v>
      </c>
      <c r="Q56" s="11"/>
      <c r="R56" s="12" t="n">
        <f aca="false">Q56/$P56</f>
        <v>0</v>
      </c>
      <c r="S56" s="11"/>
      <c r="T56" s="12" t="n">
        <f aca="false">S56/$P56</f>
        <v>0</v>
      </c>
      <c r="U56" s="11"/>
      <c r="V56" s="12" t="n">
        <f aca="false">U56/$P56</f>
        <v>0</v>
      </c>
      <c r="W56" s="11"/>
      <c r="X56" s="12" t="n">
        <f aca="false">W56/$P56</f>
        <v>0</v>
      </c>
      <c r="Y56" s="11" t="n">
        <f aca="false">K56</f>
        <v>551</v>
      </c>
      <c r="Z56" s="11" t="n">
        <f aca="false">Y56</f>
        <v>551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5" t="s">
        <v>21</v>
      </c>
      <c r="E57" s="76" t="n">
        <v>72</v>
      </c>
      <c r="F57" s="35" t="s">
        <v>25</v>
      </c>
      <c r="G57" s="36" t="n">
        <f aca="false">SUM(G56)</f>
        <v>459.1</v>
      </c>
      <c r="H57" s="36" t="n">
        <f aca="false">SUM(H56)</f>
        <v>549.33</v>
      </c>
      <c r="I57" s="36" t="n">
        <f aca="false">SUM(I56)</f>
        <v>575</v>
      </c>
      <c r="J57" s="36" t="n">
        <f aca="false">SUM(J56)</f>
        <v>550.55</v>
      </c>
      <c r="K57" s="36" t="n">
        <f aca="false">SUM(K56)</f>
        <v>551</v>
      </c>
      <c r="L57" s="36" t="n">
        <f aca="false">SUM(L56)</f>
        <v>0</v>
      </c>
      <c r="M57" s="36" t="n">
        <f aca="false">SUM(M56)</f>
        <v>0</v>
      </c>
      <c r="N57" s="36" t="n">
        <f aca="false">SUM(N56)</f>
        <v>0</v>
      </c>
      <c r="O57" s="36" t="n">
        <f aca="false">SUM(O56)</f>
        <v>0</v>
      </c>
      <c r="P57" s="36" t="n">
        <f aca="false">SUM(P56)</f>
        <v>551</v>
      </c>
      <c r="Q57" s="36" t="n">
        <f aca="false">SUM(Q56)</f>
        <v>0</v>
      </c>
      <c r="R57" s="37" t="n">
        <f aca="false">Q57/$P57</f>
        <v>0</v>
      </c>
      <c r="S57" s="36" t="n">
        <f aca="false">SUM(S56)</f>
        <v>0</v>
      </c>
      <c r="T57" s="37" t="n">
        <f aca="false">S57/$P57</f>
        <v>0</v>
      </c>
      <c r="U57" s="36" t="n">
        <f aca="false">SUM(U56)</f>
        <v>0</v>
      </c>
      <c r="V57" s="37" t="n">
        <f aca="false">U57/$P57</f>
        <v>0</v>
      </c>
      <c r="W57" s="36" t="n">
        <f aca="false">SUM(W56)</f>
        <v>0</v>
      </c>
      <c r="X57" s="37" t="n">
        <f aca="false">W57/$P57</f>
        <v>0</v>
      </c>
      <c r="Y57" s="36" t="n">
        <f aca="false">SUM(Y56)</f>
        <v>551</v>
      </c>
      <c r="Z57" s="36" t="n">
        <f aca="false">SUM(Z56)</f>
        <v>551</v>
      </c>
    </row>
    <row r="58" customFormat="false" ht="13.9" hidden="false" customHeight="true" outlineLevel="0" collapsed="false">
      <c r="A58" s="1" t="n">
        <v>1</v>
      </c>
      <c r="B58" s="1" t="n">
        <v>1</v>
      </c>
      <c r="C58" s="1" t="n">
        <v>2</v>
      </c>
      <c r="D58" s="77"/>
      <c r="E58" s="78"/>
      <c r="F58" s="13" t="s">
        <v>124</v>
      </c>
      <c r="G58" s="14" t="n">
        <f aca="false">G50+G55+G57</f>
        <v>77558.67</v>
      </c>
      <c r="H58" s="14" t="n">
        <f aca="false">H50+H55+H57</f>
        <v>91203.93</v>
      </c>
      <c r="I58" s="14" t="n">
        <f aca="false">I50+I55+I57</f>
        <v>88386</v>
      </c>
      <c r="J58" s="14" t="n">
        <f aca="false">J50+J55+J57</f>
        <v>78327.18</v>
      </c>
      <c r="K58" s="14" t="n">
        <f aca="false">K50+K55+K57</f>
        <v>84303</v>
      </c>
      <c r="L58" s="14" t="n">
        <f aca="false">L50+L55+L57</f>
        <v>0</v>
      </c>
      <c r="M58" s="14" t="n">
        <f aca="false">M50+M55+M57</f>
        <v>0</v>
      </c>
      <c r="N58" s="14" t="n">
        <f aca="false">N50+N55+N57</f>
        <v>0</v>
      </c>
      <c r="O58" s="14" t="n">
        <f aca="false">O50+O55+O57</f>
        <v>0</v>
      </c>
      <c r="P58" s="14" t="n">
        <f aca="false">P50+P55+P57</f>
        <v>84303</v>
      </c>
      <c r="Q58" s="14" t="n">
        <f aca="false">Q50+Q55+Q57</f>
        <v>0</v>
      </c>
      <c r="R58" s="15" t="n">
        <f aca="false">Q58/$P58</f>
        <v>0</v>
      </c>
      <c r="S58" s="14" t="n">
        <f aca="false">S50+S55+S57</f>
        <v>0</v>
      </c>
      <c r="T58" s="15" t="n">
        <f aca="false">S58/$P58</f>
        <v>0</v>
      </c>
      <c r="U58" s="14" t="n">
        <f aca="false">U50+U55+U57</f>
        <v>0</v>
      </c>
      <c r="V58" s="15" t="n">
        <f aca="false">U58/$P58</f>
        <v>0</v>
      </c>
      <c r="W58" s="14" t="n">
        <f aca="false">W50+W55+W57</f>
        <v>0</v>
      </c>
      <c r="X58" s="15" t="n">
        <f aca="false">W58/$P58</f>
        <v>0</v>
      </c>
      <c r="Y58" s="14" t="n">
        <f aca="false">Y50+Y55+Y57</f>
        <v>91765</v>
      </c>
      <c r="Z58" s="14" t="n">
        <f aca="false">Z50+Z55+Z57</f>
        <v>99970</v>
      </c>
    </row>
    <row r="59" customFormat="false" ht="13.9" hidden="false" customHeight="true" outlineLevel="0" collapsed="false">
      <c r="D59" s="79"/>
      <c r="E59" s="31"/>
      <c r="F59" s="31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1"/>
      <c r="S59" s="80"/>
      <c r="T59" s="81"/>
      <c r="U59" s="80"/>
      <c r="V59" s="81"/>
      <c r="W59" s="80"/>
      <c r="X59" s="81"/>
      <c r="Y59" s="80"/>
      <c r="Z59" s="80"/>
    </row>
    <row r="60" customFormat="false" ht="13.9" hidden="false" customHeight="true" outlineLevel="0" collapsed="false">
      <c r="D60" s="60" t="s">
        <v>135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customFormat="false" ht="13.9" hidden="false" customHeight="true" outlineLevel="0" collapsed="false">
      <c r="D61" s="7" t="s">
        <v>33</v>
      </c>
      <c r="E61" s="7" t="s">
        <v>34</v>
      </c>
      <c r="F61" s="7" t="s">
        <v>35</v>
      </c>
      <c r="G61" s="7" t="s">
        <v>1</v>
      </c>
      <c r="H61" s="7" t="s">
        <v>2</v>
      </c>
      <c r="I61" s="7" t="s">
        <v>3</v>
      </c>
      <c r="J61" s="7" t="s">
        <v>4</v>
      </c>
      <c r="K61" s="7" t="s">
        <v>5</v>
      </c>
      <c r="L61" s="7" t="s">
        <v>6</v>
      </c>
      <c r="M61" s="7" t="s">
        <v>7</v>
      </c>
      <c r="N61" s="7" t="s">
        <v>8</v>
      </c>
      <c r="O61" s="7" t="s">
        <v>9</v>
      </c>
      <c r="P61" s="7" t="s">
        <v>10</v>
      </c>
      <c r="Q61" s="7" t="s">
        <v>11</v>
      </c>
      <c r="R61" s="8" t="s">
        <v>12</v>
      </c>
      <c r="S61" s="7" t="s">
        <v>13</v>
      </c>
      <c r="T61" s="8" t="s">
        <v>14</v>
      </c>
      <c r="U61" s="7" t="s">
        <v>15</v>
      </c>
      <c r="V61" s="8" t="s">
        <v>16</v>
      </c>
      <c r="W61" s="7" t="s">
        <v>17</v>
      </c>
      <c r="X61" s="8" t="s">
        <v>18</v>
      </c>
      <c r="Y61" s="7" t="s">
        <v>19</v>
      </c>
      <c r="Z61" s="7" t="s">
        <v>20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4" t="s">
        <v>136</v>
      </c>
      <c r="E62" s="10" t="n">
        <v>610</v>
      </c>
      <c r="F62" s="10" t="s">
        <v>129</v>
      </c>
      <c r="G62" s="11" t="n">
        <v>3838</v>
      </c>
      <c r="H62" s="11" t="n">
        <v>4072</v>
      </c>
      <c r="I62" s="11" t="n">
        <v>4279</v>
      </c>
      <c r="J62" s="11" t="n">
        <v>4378</v>
      </c>
      <c r="K62" s="11" t="n">
        <v>4378</v>
      </c>
      <c r="L62" s="11"/>
      <c r="M62" s="11"/>
      <c r="N62" s="11"/>
      <c r="O62" s="11"/>
      <c r="P62" s="33" t="n">
        <f aca="false">K62+SUM(L62:O62)</f>
        <v>4378</v>
      </c>
      <c r="Q62" s="33"/>
      <c r="R62" s="34" t="n">
        <f aca="false">Q62/$P62</f>
        <v>0</v>
      </c>
      <c r="S62" s="33"/>
      <c r="T62" s="34" t="n">
        <f aca="false">S62/$P62</f>
        <v>0</v>
      </c>
      <c r="U62" s="33"/>
      <c r="V62" s="34" t="n">
        <f aca="false">U62/$P62</f>
        <v>0</v>
      </c>
      <c r="W62" s="33"/>
      <c r="X62" s="34" t="n">
        <f aca="false">W62/$P62</f>
        <v>0</v>
      </c>
      <c r="Y62" s="11" t="n">
        <v>4816</v>
      </c>
      <c r="Z62" s="11" t="n">
        <v>5298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4"/>
      <c r="E63" s="10" t="n">
        <v>620</v>
      </c>
      <c r="F63" s="10" t="s">
        <v>130</v>
      </c>
      <c r="G63" s="11" t="n">
        <v>1341.16</v>
      </c>
      <c r="H63" s="11" t="n">
        <v>1327.45</v>
      </c>
      <c r="I63" s="11" t="n">
        <v>1581</v>
      </c>
      <c r="J63" s="11" t="n">
        <v>1277.92</v>
      </c>
      <c r="K63" s="11" t="n">
        <v>1530</v>
      </c>
      <c r="L63" s="11"/>
      <c r="M63" s="11"/>
      <c r="N63" s="11"/>
      <c r="O63" s="11"/>
      <c r="P63" s="33" t="n">
        <f aca="false">K63+SUM(L63:O63)</f>
        <v>1530</v>
      </c>
      <c r="Q63" s="33"/>
      <c r="R63" s="34" t="n">
        <f aca="false">Q63/$P63</f>
        <v>0</v>
      </c>
      <c r="S63" s="33"/>
      <c r="T63" s="34" t="n">
        <f aca="false">S63/$P63</f>
        <v>0</v>
      </c>
      <c r="U63" s="33"/>
      <c r="V63" s="34" t="n">
        <f aca="false">U63/$P63</f>
        <v>0</v>
      </c>
      <c r="W63" s="33"/>
      <c r="X63" s="34" t="n">
        <f aca="false">W63/$P63</f>
        <v>0</v>
      </c>
      <c r="Y63" s="11" t="n">
        <v>1683</v>
      </c>
      <c r="Z63" s="11" t="n">
        <v>1852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4"/>
      <c r="E64" s="10" t="n">
        <v>630</v>
      </c>
      <c r="F64" s="10" t="s">
        <v>131</v>
      </c>
      <c r="G64" s="11" t="n">
        <v>1500.52</v>
      </c>
      <c r="H64" s="11" t="n">
        <v>1312.44</v>
      </c>
      <c r="I64" s="11" t="n">
        <v>1330</v>
      </c>
      <c r="J64" s="11" t="n">
        <v>1759.03</v>
      </c>
      <c r="K64" s="11" t="n">
        <f aca="false">231+1561</f>
        <v>1792</v>
      </c>
      <c r="L64" s="11"/>
      <c r="M64" s="11"/>
      <c r="N64" s="11"/>
      <c r="O64" s="11"/>
      <c r="P64" s="33" t="n">
        <f aca="false">K64+SUM(L64:O64)</f>
        <v>1792</v>
      </c>
      <c r="Q64" s="33"/>
      <c r="R64" s="34" t="n">
        <f aca="false">Q64/$P64</f>
        <v>0</v>
      </c>
      <c r="S64" s="33"/>
      <c r="T64" s="34" t="n">
        <f aca="false">S64/$P64</f>
        <v>0</v>
      </c>
      <c r="U64" s="33"/>
      <c r="V64" s="34" t="n">
        <f aca="false">U64/$P64</f>
        <v>0</v>
      </c>
      <c r="W64" s="33"/>
      <c r="X64" s="34" t="n">
        <f aca="false">W64/$P64</f>
        <v>0</v>
      </c>
      <c r="Y64" s="11" t="n">
        <f aca="false">236+1561</f>
        <v>1797</v>
      </c>
      <c r="Z64" s="11" t="n">
        <f aca="false">242+1561</f>
        <v>1803</v>
      </c>
    </row>
    <row r="65" customFormat="false" ht="13.9" hidden="false" customHeight="true" outlineLevel="0" collapsed="false">
      <c r="A65" s="1" t="n">
        <v>1</v>
      </c>
      <c r="B65" s="1" t="n">
        <v>1</v>
      </c>
      <c r="C65" s="1" t="n">
        <v>3</v>
      </c>
      <c r="D65" s="75" t="s">
        <v>21</v>
      </c>
      <c r="E65" s="35" t="n">
        <v>41</v>
      </c>
      <c r="F65" s="35" t="s">
        <v>23</v>
      </c>
      <c r="G65" s="36" t="n">
        <f aca="false">SUM(G62:G64)</f>
        <v>6679.68</v>
      </c>
      <c r="H65" s="36" t="n">
        <f aca="false">SUM(H62:H64)</f>
        <v>6711.89</v>
      </c>
      <c r="I65" s="36" t="n">
        <f aca="false">SUM(I62:I64)</f>
        <v>7190</v>
      </c>
      <c r="J65" s="36" t="n">
        <f aca="false">SUM(J62:J64)</f>
        <v>7414.95</v>
      </c>
      <c r="K65" s="36" t="n">
        <f aca="false">SUM(K62:K64)</f>
        <v>7700</v>
      </c>
      <c r="L65" s="36" t="n">
        <f aca="false">SUM(L62:L64)</f>
        <v>0</v>
      </c>
      <c r="M65" s="36" t="n">
        <f aca="false">SUM(M62:M64)</f>
        <v>0</v>
      </c>
      <c r="N65" s="36" t="n">
        <f aca="false">SUM(N62:N64)</f>
        <v>0</v>
      </c>
      <c r="O65" s="36" t="n">
        <f aca="false">SUM(O62:O64)</f>
        <v>0</v>
      </c>
      <c r="P65" s="36" t="n">
        <f aca="false">SUM(P62:P64)</f>
        <v>7700</v>
      </c>
      <c r="Q65" s="36" t="n">
        <f aca="false">SUM(Q62:Q64)</f>
        <v>0</v>
      </c>
      <c r="R65" s="37" t="n">
        <f aca="false">Q65/$P65</f>
        <v>0</v>
      </c>
      <c r="S65" s="36" t="n">
        <f aca="false">SUM(S62:S64)</f>
        <v>0</v>
      </c>
      <c r="T65" s="37" t="n">
        <f aca="false">S65/$P65</f>
        <v>0</v>
      </c>
      <c r="U65" s="36" t="n">
        <f aca="false">SUM(U62:U64)</f>
        <v>0</v>
      </c>
      <c r="V65" s="37" t="n">
        <f aca="false">U65/$P65</f>
        <v>0</v>
      </c>
      <c r="W65" s="36" t="n">
        <f aca="false">SUM(W62:W64)</f>
        <v>0</v>
      </c>
      <c r="X65" s="37" t="n">
        <f aca="false">W65/$P65</f>
        <v>0</v>
      </c>
      <c r="Y65" s="36" t="n">
        <f aca="false">SUM(Y62:Y64)</f>
        <v>8296</v>
      </c>
      <c r="Z65" s="36" t="n">
        <f aca="false">SUM(Z62:Z64)</f>
        <v>8953</v>
      </c>
    </row>
    <row r="66" customFormat="false" ht="13.9" hidden="false" customHeight="true" outlineLevel="0" collapsed="false">
      <c r="A66" s="1" t="n">
        <v>2</v>
      </c>
      <c r="B66" s="1" t="n">
        <v>2</v>
      </c>
      <c r="C66" s="1" t="n">
        <v>4</v>
      </c>
      <c r="D66" s="68" t="s">
        <v>136</v>
      </c>
      <c r="E66" s="10" t="n">
        <v>640</v>
      </c>
      <c r="F66" s="10" t="s">
        <v>132</v>
      </c>
      <c r="G66" s="11" t="n">
        <v>21.25</v>
      </c>
      <c r="H66" s="11" t="n">
        <v>26.12</v>
      </c>
      <c r="I66" s="11" t="n">
        <v>25</v>
      </c>
      <c r="J66" s="11" t="n">
        <v>29.9</v>
      </c>
      <c r="K66" s="11" t="n">
        <v>30</v>
      </c>
      <c r="L66" s="11"/>
      <c r="M66" s="11"/>
      <c r="N66" s="11"/>
      <c r="O66" s="11"/>
      <c r="P66" s="11" t="n">
        <f aca="false">K66+SUM(L66:O66)</f>
        <v>30</v>
      </c>
      <c r="Q66" s="11"/>
      <c r="R66" s="12" t="n">
        <f aca="false">Q66/$P66</f>
        <v>0</v>
      </c>
      <c r="S66" s="11"/>
      <c r="T66" s="12" t="n">
        <f aca="false">S66/$P66</f>
        <v>0</v>
      </c>
      <c r="U66" s="11"/>
      <c r="V66" s="12" t="n">
        <f aca="false">U66/$P66</f>
        <v>0</v>
      </c>
      <c r="W66" s="11"/>
      <c r="X66" s="12" t="n">
        <f aca="false">W66/$P66</f>
        <v>0</v>
      </c>
      <c r="Y66" s="11" t="n">
        <f aca="false">K66</f>
        <v>30</v>
      </c>
      <c r="Z66" s="11" t="n">
        <f aca="false">Y66</f>
        <v>30</v>
      </c>
    </row>
    <row r="67" customFormat="false" ht="13.9" hidden="false" customHeight="true" outlineLevel="0" collapsed="false">
      <c r="A67" s="1" t="n">
        <v>3</v>
      </c>
      <c r="B67" s="1" t="n">
        <v>3</v>
      </c>
      <c r="C67" s="1" t="n">
        <v>5</v>
      </c>
      <c r="D67" s="75" t="s">
        <v>21</v>
      </c>
      <c r="E67" s="35" t="n">
        <v>72</v>
      </c>
      <c r="F67" s="35" t="s">
        <v>25</v>
      </c>
      <c r="G67" s="36" t="n">
        <f aca="false">SUM(G66:G66)</f>
        <v>21.25</v>
      </c>
      <c r="H67" s="36" t="n">
        <f aca="false">SUM(H66:H66)</f>
        <v>26.12</v>
      </c>
      <c r="I67" s="36" t="n">
        <f aca="false">SUM(I66:I66)</f>
        <v>25</v>
      </c>
      <c r="J67" s="36" t="n">
        <f aca="false">SUM(J66:J66)</f>
        <v>29.9</v>
      </c>
      <c r="K67" s="36" t="n">
        <f aca="false">SUM(K66:K66)</f>
        <v>30</v>
      </c>
      <c r="L67" s="36" t="n">
        <f aca="false">SUM(L66:L66)</f>
        <v>0</v>
      </c>
      <c r="M67" s="36" t="n">
        <f aca="false">SUM(M66:M66)</f>
        <v>0</v>
      </c>
      <c r="N67" s="36" t="n">
        <f aca="false">SUM(N66:N66)</f>
        <v>0</v>
      </c>
      <c r="O67" s="36" t="n">
        <f aca="false">SUM(O66:O66)</f>
        <v>0</v>
      </c>
      <c r="P67" s="36" t="n">
        <f aca="false">SUM(P66:P66)</f>
        <v>30</v>
      </c>
      <c r="Q67" s="36" t="n">
        <f aca="false">SUM(Q66:Q66)</f>
        <v>0</v>
      </c>
      <c r="R67" s="37" t="n">
        <f aca="false">Q67/$P67</f>
        <v>0</v>
      </c>
      <c r="S67" s="36" t="n">
        <f aca="false">SUM(S66:S66)</f>
        <v>0</v>
      </c>
      <c r="T67" s="37" t="n">
        <f aca="false">S67/$P67</f>
        <v>0</v>
      </c>
      <c r="U67" s="36" t="n">
        <f aca="false">SUM(U66:U66)</f>
        <v>0</v>
      </c>
      <c r="V67" s="37" t="n">
        <f aca="false">U67/$P67</f>
        <v>0</v>
      </c>
      <c r="W67" s="36" t="n">
        <f aca="false">SUM(W66:W66)</f>
        <v>0</v>
      </c>
      <c r="X67" s="37" t="n">
        <f aca="false">W67/$P67</f>
        <v>0</v>
      </c>
      <c r="Y67" s="36" t="n">
        <f aca="false">SUM(Y66:Y66)</f>
        <v>30</v>
      </c>
      <c r="Z67" s="36" t="n">
        <f aca="false">SUM(Z66:Z66)</f>
        <v>30</v>
      </c>
    </row>
    <row r="68" customFormat="false" ht="13.9" hidden="false" customHeight="true" outlineLevel="0" collapsed="false">
      <c r="A68" s="1" t="n">
        <v>4</v>
      </c>
      <c r="B68" s="1" t="n">
        <v>4</v>
      </c>
      <c r="C68" s="1" t="n">
        <v>6</v>
      </c>
      <c r="D68" s="77"/>
      <c r="E68" s="78"/>
      <c r="F68" s="13" t="s">
        <v>124</v>
      </c>
      <c r="G68" s="14" t="n">
        <f aca="false">G65+G67</f>
        <v>6700.93</v>
      </c>
      <c r="H68" s="14" t="n">
        <f aca="false">H65+H67</f>
        <v>6738.01</v>
      </c>
      <c r="I68" s="14" t="n">
        <f aca="false">I65+I67</f>
        <v>7215</v>
      </c>
      <c r="J68" s="14" t="n">
        <f aca="false">J65+J67</f>
        <v>7444.85</v>
      </c>
      <c r="K68" s="14" t="n">
        <f aca="false">K65+K67</f>
        <v>7730</v>
      </c>
      <c r="L68" s="14" t="n">
        <f aca="false">L65+L67</f>
        <v>0</v>
      </c>
      <c r="M68" s="14" t="n">
        <f aca="false">M65+M67</f>
        <v>0</v>
      </c>
      <c r="N68" s="14" t="n">
        <f aca="false">N65+N67</f>
        <v>0</v>
      </c>
      <c r="O68" s="14" t="n">
        <f aca="false">O65+O67</f>
        <v>0</v>
      </c>
      <c r="P68" s="14" t="n">
        <f aca="false">P65+P67</f>
        <v>7730</v>
      </c>
      <c r="Q68" s="14" t="n">
        <f aca="false">Q65+Q67</f>
        <v>0</v>
      </c>
      <c r="R68" s="15" t="n">
        <f aca="false">Q68/$P68</f>
        <v>0</v>
      </c>
      <c r="S68" s="14" t="n">
        <f aca="false">S65+S67</f>
        <v>0</v>
      </c>
      <c r="T68" s="15" t="n">
        <f aca="false">S68/$P68</f>
        <v>0</v>
      </c>
      <c r="U68" s="14" t="n">
        <f aca="false">U65+U67</f>
        <v>0</v>
      </c>
      <c r="V68" s="15" t="n">
        <f aca="false">U68/$P68</f>
        <v>0</v>
      </c>
      <c r="W68" s="14" t="n">
        <f aca="false">W65+W67</f>
        <v>0</v>
      </c>
      <c r="X68" s="15" t="n">
        <f aca="false">W68/$P68</f>
        <v>0</v>
      </c>
      <c r="Y68" s="14" t="n">
        <f aca="false">Y65+Y67</f>
        <v>8326</v>
      </c>
      <c r="Z68" s="14" t="n">
        <f aca="false">Z65+Z67</f>
        <v>8983</v>
      </c>
    </row>
    <row r="69" customFormat="false" ht="13.9" hidden="false" customHeight="true" outlineLevel="0" collapsed="false">
      <c r="D69" s="79"/>
      <c r="E69" s="31"/>
      <c r="F69" s="31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  <c r="S69" s="80"/>
      <c r="T69" s="81"/>
      <c r="U69" s="80"/>
      <c r="V69" s="81"/>
      <c r="W69" s="80"/>
      <c r="X69" s="81"/>
      <c r="Y69" s="80"/>
      <c r="Z69" s="80"/>
    </row>
    <row r="70" customFormat="false" ht="13.9" hidden="false" customHeight="true" outlineLevel="0" collapsed="false">
      <c r="D70" s="60" t="s">
        <v>137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customFormat="false" ht="13.9" hidden="false" customHeight="tru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3.9" hidden="false" customHeight="true" outlineLevel="0" collapsed="false">
      <c r="A72" s="1" t="n">
        <v>1</v>
      </c>
      <c r="B72" s="1" t="n">
        <v>1</v>
      </c>
      <c r="C72" s="1" t="n">
        <v>4</v>
      </c>
      <c r="D72" s="10" t="s">
        <v>128</v>
      </c>
      <c r="E72" s="10" t="n">
        <v>630</v>
      </c>
      <c r="F72" s="10" t="s">
        <v>131</v>
      </c>
      <c r="G72" s="11" t="n">
        <v>230.86</v>
      </c>
      <c r="H72" s="11" t="n">
        <v>0</v>
      </c>
      <c r="I72" s="11" t="n">
        <v>0</v>
      </c>
      <c r="J72" s="11" t="n">
        <v>0</v>
      </c>
      <c r="K72" s="11" t="n">
        <v>0</v>
      </c>
      <c r="L72" s="11"/>
      <c r="M72" s="11"/>
      <c r="N72" s="11"/>
      <c r="O72" s="11"/>
      <c r="P72" s="11" t="n">
        <f aca="false">K72+SUM(L72:O72)</f>
        <v>0</v>
      </c>
      <c r="Q72" s="11"/>
      <c r="R72" s="12" t="e">
        <f aca="false">Q72/$P72</f>
        <v>#DIV/0!</v>
      </c>
      <c r="S72" s="11"/>
      <c r="T72" s="12" t="e">
        <f aca="false">S72/$P72</f>
        <v>#DIV/0!</v>
      </c>
      <c r="U72" s="11"/>
      <c r="V72" s="12" t="e">
        <f aca="false">U72/$P72</f>
        <v>#DIV/0!</v>
      </c>
      <c r="W72" s="11"/>
      <c r="X72" s="12" t="e">
        <f aca="false">W72/$P72</f>
        <v>#DIV/0!</v>
      </c>
      <c r="Y72" s="11" t="n">
        <f aca="false">K72</f>
        <v>0</v>
      </c>
      <c r="Z72" s="11" t="n">
        <f aca="false">Y72</f>
        <v>0</v>
      </c>
    </row>
    <row r="73" customFormat="false" ht="13.9" hidden="false" customHeight="true" outlineLevel="0" collapsed="false">
      <c r="A73" s="1" t="n">
        <v>1</v>
      </c>
      <c r="B73" s="1" t="n">
        <v>1</v>
      </c>
      <c r="C73" s="1" t="n">
        <v>4</v>
      </c>
      <c r="D73" s="75" t="s">
        <v>21</v>
      </c>
      <c r="E73" s="76" t="s">
        <v>138</v>
      </c>
      <c r="F73" s="35" t="s">
        <v>134</v>
      </c>
      <c r="G73" s="36" t="n">
        <f aca="false">SUM(G72)</f>
        <v>230.86</v>
      </c>
      <c r="H73" s="36" t="n">
        <f aca="false">SUM(H72)</f>
        <v>0</v>
      </c>
      <c r="I73" s="36" t="n">
        <f aca="false">SUM(I72)</f>
        <v>0</v>
      </c>
      <c r="J73" s="36" t="n">
        <f aca="false">SUM(J72)</f>
        <v>0</v>
      </c>
      <c r="K73" s="36" t="n">
        <f aca="false">SUM(K72)</f>
        <v>0</v>
      </c>
      <c r="L73" s="36" t="n">
        <f aca="false">SUM(L72)</f>
        <v>0</v>
      </c>
      <c r="M73" s="36" t="n">
        <f aca="false">SUM(M72)</f>
        <v>0</v>
      </c>
      <c r="N73" s="36" t="n">
        <f aca="false">SUM(N72)</f>
        <v>0</v>
      </c>
      <c r="O73" s="36" t="n">
        <f aca="false">SUM(O72)</f>
        <v>0</v>
      </c>
      <c r="P73" s="36" t="n">
        <f aca="false">SUM(P72)</f>
        <v>0</v>
      </c>
      <c r="Q73" s="36" t="n">
        <f aca="false">SUM(Q72)</f>
        <v>0</v>
      </c>
      <c r="R73" s="37" t="e">
        <f aca="false">Q73/$P73</f>
        <v>#DIV/0!</v>
      </c>
      <c r="S73" s="36" t="n">
        <f aca="false">SUM(S72)</f>
        <v>0</v>
      </c>
      <c r="T73" s="37" t="e">
        <f aca="false">S73/$P73</f>
        <v>#DIV/0!</v>
      </c>
      <c r="U73" s="36" t="n">
        <f aca="false">SUM(U72)</f>
        <v>0</v>
      </c>
      <c r="V73" s="37" t="e">
        <f aca="false">U73/$P73</f>
        <v>#DIV/0!</v>
      </c>
      <c r="W73" s="36" t="n">
        <f aca="false">SUM(W72)</f>
        <v>0</v>
      </c>
      <c r="X73" s="37" t="e">
        <f aca="false">W73/$P73</f>
        <v>#DIV/0!</v>
      </c>
      <c r="Y73" s="36" t="n">
        <f aca="false">SUM(Y72)</f>
        <v>0</v>
      </c>
      <c r="Z73" s="36" t="n">
        <f aca="false">SUM(Z72)</f>
        <v>0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38" t="s">
        <v>128</v>
      </c>
      <c r="E74" s="10" t="n">
        <v>630</v>
      </c>
      <c r="F74" s="10" t="s">
        <v>131</v>
      </c>
      <c r="G74" s="11" t="n">
        <v>40547.19</v>
      </c>
      <c r="H74" s="11" t="n">
        <v>16263</v>
      </c>
      <c r="I74" s="11" t="n">
        <v>13080</v>
      </c>
      <c r="J74" s="11" t="n">
        <v>14593.72</v>
      </c>
      <c r="K74" s="11" t="n">
        <v>12108</v>
      </c>
      <c r="L74" s="11"/>
      <c r="M74" s="11"/>
      <c r="N74" s="11"/>
      <c r="O74" s="11"/>
      <c r="P74" s="11" t="n">
        <f aca="false">K74+SUM(L74:O74)</f>
        <v>12108</v>
      </c>
      <c r="Q74" s="11"/>
      <c r="R74" s="12" t="n">
        <f aca="false">Q74/$P74</f>
        <v>0</v>
      </c>
      <c r="S74" s="11"/>
      <c r="T74" s="12" t="n">
        <f aca="false">S74/$P74</f>
        <v>0</v>
      </c>
      <c r="U74" s="11"/>
      <c r="V74" s="12" t="n">
        <f aca="false">U74/$P74</f>
        <v>0</v>
      </c>
      <c r="W74" s="11"/>
      <c r="X74" s="12" t="n">
        <f aca="false">W74/$P74</f>
        <v>0</v>
      </c>
      <c r="Y74" s="11" t="n">
        <f aca="false">K74</f>
        <v>12108</v>
      </c>
      <c r="Z74" s="11" t="n">
        <f aca="false">Y74</f>
        <v>12108</v>
      </c>
    </row>
    <row r="75" customFormat="false" ht="13.9" hidden="false" customHeight="true" outlineLevel="0" collapsed="false">
      <c r="A75" s="1" t="n">
        <v>1</v>
      </c>
      <c r="B75" s="1" t="n">
        <v>1</v>
      </c>
      <c r="C75" s="1" t="n">
        <v>4</v>
      </c>
      <c r="D75" s="38" t="s">
        <v>136</v>
      </c>
      <c r="E75" s="10" t="n">
        <v>630</v>
      </c>
      <c r="F75" s="10" t="s">
        <v>139</v>
      </c>
      <c r="G75" s="11" t="n">
        <v>500.17</v>
      </c>
      <c r="H75" s="11" t="n">
        <v>441.63</v>
      </c>
      <c r="I75" s="11" t="n">
        <v>335</v>
      </c>
      <c r="J75" s="11" t="n">
        <v>209.4</v>
      </c>
      <c r="K75" s="11" t="n">
        <v>186</v>
      </c>
      <c r="L75" s="11"/>
      <c r="M75" s="11"/>
      <c r="N75" s="11"/>
      <c r="O75" s="11"/>
      <c r="P75" s="11" t="n">
        <f aca="false">K75+SUM(L75:O75)</f>
        <v>186</v>
      </c>
      <c r="Q75" s="11"/>
      <c r="R75" s="12" t="n">
        <f aca="false">Q75/$P75</f>
        <v>0</v>
      </c>
      <c r="S75" s="11"/>
      <c r="T75" s="12" t="n">
        <f aca="false">S75/$P75</f>
        <v>0</v>
      </c>
      <c r="U75" s="11"/>
      <c r="V75" s="12" t="n">
        <f aca="false">U75/$P75</f>
        <v>0</v>
      </c>
      <c r="W75" s="11"/>
      <c r="X75" s="12" t="n">
        <f aca="false">W75/$P75</f>
        <v>0</v>
      </c>
      <c r="Y75" s="11" t="n">
        <f aca="false">K75</f>
        <v>186</v>
      </c>
      <c r="Z75" s="11" t="n">
        <f aca="false">Y75</f>
        <v>186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75" t="s">
        <v>21</v>
      </c>
      <c r="E76" s="35" t="n">
        <v>41</v>
      </c>
      <c r="F76" s="35" t="s">
        <v>23</v>
      </c>
      <c r="G76" s="36" t="n">
        <f aca="false">SUM(G74:G75)</f>
        <v>41047.36</v>
      </c>
      <c r="H76" s="36" t="n">
        <f aca="false">SUM(H74:H75)</f>
        <v>16704.63</v>
      </c>
      <c r="I76" s="36" t="n">
        <f aca="false">SUM(I74:I75)</f>
        <v>13415</v>
      </c>
      <c r="J76" s="36" t="n">
        <f aca="false">SUM(J74:J75)</f>
        <v>14803.12</v>
      </c>
      <c r="K76" s="36" t="n">
        <f aca="false">SUM(K74:K75)</f>
        <v>12294</v>
      </c>
      <c r="L76" s="36" t="n">
        <f aca="false">SUM(L74:L75)</f>
        <v>0</v>
      </c>
      <c r="M76" s="36" t="n">
        <f aca="false">SUM(M74:M75)</f>
        <v>0</v>
      </c>
      <c r="N76" s="36" t="n">
        <f aca="false">SUM(N74:N75)</f>
        <v>0</v>
      </c>
      <c r="O76" s="36" t="n">
        <f aca="false">SUM(O74:O75)</f>
        <v>0</v>
      </c>
      <c r="P76" s="36" t="n">
        <f aca="false">SUM(P74:P75)</f>
        <v>12294</v>
      </c>
      <c r="Q76" s="36" t="n">
        <f aca="false">SUM(Q74:Q75)</f>
        <v>0</v>
      </c>
      <c r="R76" s="37" t="n">
        <f aca="false">Q76/$P76</f>
        <v>0</v>
      </c>
      <c r="S76" s="36" t="n">
        <f aca="false">SUM(S74:S75)</f>
        <v>0</v>
      </c>
      <c r="T76" s="37" t="n">
        <f aca="false">S76/$P76</f>
        <v>0</v>
      </c>
      <c r="U76" s="36" t="n">
        <f aca="false">SUM(U74:U75)</f>
        <v>0</v>
      </c>
      <c r="V76" s="37" t="n">
        <f aca="false">U76/$P76</f>
        <v>0</v>
      </c>
      <c r="W76" s="36" t="n">
        <f aca="false">SUM(W74:W75)</f>
        <v>0</v>
      </c>
      <c r="X76" s="37" t="n">
        <f aca="false">W76/$P76</f>
        <v>0</v>
      </c>
      <c r="Y76" s="36" t="n">
        <f aca="false">SUM(Y74:Y75)</f>
        <v>12294</v>
      </c>
      <c r="Z76" s="36" t="n">
        <f aca="false">SUM(Z74:Z75)</f>
        <v>12294</v>
      </c>
    </row>
    <row r="77" customFormat="false" ht="13.9" hidden="false" customHeight="true" outlineLevel="0" collapsed="false">
      <c r="A77" s="1" t="n">
        <v>1</v>
      </c>
      <c r="B77" s="1" t="n">
        <v>1</v>
      </c>
      <c r="C77" s="1" t="n">
        <v>4</v>
      </c>
      <c r="D77" s="77"/>
      <c r="E77" s="78"/>
      <c r="F77" s="13" t="s">
        <v>124</v>
      </c>
      <c r="G77" s="14" t="n">
        <f aca="false">G73+G76</f>
        <v>41278.22</v>
      </c>
      <c r="H77" s="14" t="n">
        <f aca="false">H73+H76</f>
        <v>16704.63</v>
      </c>
      <c r="I77" s="14" t="n">
        <f aca="false">I73+I76</f>
        <v>13415</v>
      </c>
      <c r="J77" s="14" t="n">
        <f aca="false">J73+J76</f>
        <v>14803.12</v>
      </c>
      <c r="K77" s="14" t="n">
        <f aca="false">K73+K76</f>
        <v>12294</v>
      </c>
      <c r="L77" s="14" t="n">
        <f aca="false">L73+L76</f>
        <v>0</v>
      </c>
      <c r="M77" s="14" t="n">
        <f aca="false">M73+M76</f>
        <v>0</v>
      </c>
      <c r="N77" s="14" t="n">
        <f aca="false">N73+N76</f>
        <v>0</v>
      </c>
      <c r="O77" s="14" t="n">
        <f aca="false">O73+O76</f>
        <v>0</v>
      </c>
      <c r="P77" s="14" t="n">
        <f aca="false">P73+P76</f>
        <v>12294</v>
      </c>
      <c r="Q77" s="14" t="n">
        <f aca="false">Q73+Q76</f>
        <v>0</v>
      </c>
      <c r="R77" s="15" t="n">
        <f aca="false">Q77/$P77</f>
        <v>0</v>
      </c>
      <c r="S77" s="14" t="n">
        <f aca="false">S73+S76</f>
        <v>0</v>
      </c>
      <c r="T77" s="15" t="n">
        <f aca="false">S77/$P77</f>
        <v>0</v>
      </c>
      <c r="U77" s="14" t="n">
        <f aca="false">U73+U76</f>
        <v>0</v>
      </c>
      <c r="V77" s="15" t="n">
        <f aca="false">U77/$P77</f>
        <v>0</v>
      </c>
      <c r="W77" s="14" t="n">
        <f aca="false">W73+W76</f>
        <v>0</v>
      </c>
      <c r="X77" s="15" t="n">
        <f aca="false">W77/$P77</f>
        <v>0</v>
      </c>
      <c r="Y77" s="14" t="n">
        <f aca="false">Y73+Y76</f>
        <v>12294</v>
      </c>
      <c r="Z77" s="14" t="n">
        <f aca="false">Z73+Z76</f>
        <v>12294</v>
      </c>
    </row>
    <row r="78" customFormat="false" ht="13.9" hidden="false" customHeight="true" outlineLevel="0" collapsed="false">
      <c r="D78" s="79"/>
      <c r="E78" s="31"/>
      <c r="F78" s="31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/>
      <c r="S78" s="80"/>
      <c r="T78" s="81"/>
      <c r="U78" s="80"/>
      <c r="V78" s="81"/>
      <c r="W78" s="80"/>
      <c r="X78" s="81"/>
      <c r="Y78" s="80"/>
      <c r="Z78" s="80"/>
    </row>
    <row r="79" customFormat="false" ht="13.9" hidden="false" customHeight="true" outlineLevel="0" collapsed="false">
      <c r="D79" s="79"/>
      <c r="E79" s="39" t="s">
        <v>57</v>
      </c>
      <c r="F79" s="17" t="s">
        <v>140</v>
      </c>
      <c r="G79" s="40" t="n">
        <v>1980</v>
      </c>
      <c r="H79" s="82" t="n">
        <v>2617.15</v>
      </c>
      <c r="I79" s="40" t="n">
        <v>2575</v>
      </c>
      <c r="J79" s="40" t="n">
        <v>2486.7</v>
      </c>
      <c r="K79" s="40" t="n">
        <v>2490</v>
      </c>
      <c r="L79" s="40"/>
      <c r="M79" s="40"/>
      <c r="N79" s="40"/>
      <c r="O79" s="40"/>
      <c r="P79" s="40" t="n">
        <f aca="false">K79+SUM(L79:O79)</f>
        <v>2490</v>
      </c>
      <c r="Q79" s="40"/>
      <c r="R79" s="41" t="n">
        <f aca="false">Q79/$P79</f>
        <v>0</v>
      </c>
      <c r="S79" s="40"/>
      <c r="T79" s="41" t="n">
        <f aca="false">S79/$P79</f>
        <v>0</v>
      </c>
      <c r="U79" s="40"/>
      <c r="V79" s="41" t="n">
        <f aca="false">U79/$P79</f>
        <v>0</v>
      </c>
      <c r="W79" s="40"/>
      <c r="X79" s="42" t="n">
        <f aca="false">W79/$P79</f>
        <v>0</v>
      </c>
      <c r="Y79" s="40" t="n">
        <f aca="false">K79</f>
        <v>2490</v>
      </c>
      <c r="Z79" s="43" t="n">
        <f aca="false">Y79</f>
        <v>2490</v>
      </c>
    </row>
    <row r="80" customFormat="false" ht="13.9" hidden="false" customHeight="true" outlineLevel="0" collapsed="false">
      <c r="D80" s="79"/>
      <c r="E80" s="44"/>
      <c r="F80" s="83" t="s">
        <v>141</v>
      </c>
      <c r="G80" s="70" t="n">
        <v>27373.37</v>
      </c>
      <c r="H80" s="70" t="n">
        <v>1388</v>
      </c>
      <c r="I80" s="84" t="n">
        <v>1500</v>
      </c>
      <c r="J80" s="84" t="n">
        <v>1844.33</v>
      </c>
      <c r="K80" s="84" t="n">
        <v>1844</v>
      </c>
      <c r="L80" s="84"/>
      <c r="M80" s="84"/>
      <c r="N80" s="84"/>
      <c r="O80" s="84"/>
      <c r="P80" s="84" t="n">
        <f aca="false">K80+SUM(L80:O80)</f>
        <v>1844</v>
      </c>
      <c r="Q80" s="84"/>
      <c r="R80" s="85" t="n">
        <f aca="false">Q80/$P80</f>
        <v>0</v>
      </c>
      <c r="S80" s="84"/>
      <c r="T80" s="85" t="n">
        <f aca="false">S80/$P80</f>
        <v>0</v>
      </c>
      <c r="U80" s="84"/>
      <c r="V80" s="85" t="n">
        <f aca="false">U80/$P80</f>
        <v>0</v>
      </c>
      <c r="W80" s="84"/>
      <c r="X80" s="51" t="n">
        <f aca="false">W80/$P80</f>
        <v>0</v>
      </c>
      <c r="Y80" s="70" t="n">
        <f aca="false">K80</f>
        <v>1844</v>
      </c>
      <c r="Z80" s="48" t="n">
        <f aca="false">Y80</f>
        <v>1844</v>
      </c>
    </row>
    <row r="81" customFormat="false" ht="13.9" hidden="false" customHeight="true" outlineLevel="0" collapsed="false">
      <c r="D81" s="79"/>
      <c r="E81" s="44"/>
      <c r="F81" s="1" t="s">
        <v>142</v>
      </c>
      <c r="G81" s="46" t="n">
        <v>1400</v>
      </c>
      <c r="H81" s="46" t="n">
        <v>1366.29</v>
      </c>
      <c r="I81" s="46" t="n">
        <v>1440</v>
      </c>
      <c r="J81" s="46" t="n">
        <v>1671.38</v>
      </c>
      <c r="K81" s="46" t="n">
        <v>1671</v>
      </c>
      <c r="L81" s="46"/>
      <c r="M81" s="46"/>
      <c r="N81" s="46"/>
      <c r="O81" s="46"/>
      <c r="P81" s="46" t="n">
        <f aca="false">K81+SUM(L81:O81)</f>
        <v>1671</v>
      </c>
      <c r="Q81" s="46"/>
      <c r="R81" s="2" t="n">
        <f aca="false">Q81/$P81</f>
        <v>0</v>
      </c>
      <c r="S81" s="46"/>
      <c r="T81" s="2" t="n">
        <f aca="false">S81/$P81</f>
        <v>0</v>
      </c>
      <c r="U81" s="46"/>
      <c r="V81" s="2" t="n">
        <f aca="false">U81/$P81</f>
        <v>0</v>
      </c>
      <c r="W81" s="46"/>
      <c r="X81" s="47" t="n">
        <f aca="false">W81/$P81</f>
        <v>0</v>
      </c>
      <c r="Y81" s="46" t="n">
        <f aca="false">K81</f>
        <v>1671</v>
      </c>
      <c r="Z81" s="48" t="n">
        <f aca="false">Y81</f>
        <v>1671</v>
      </c>
    </row>
    <row r="82" customFormat="false" ht="13.9" hidden="false" customHeight="true" outlineLevel="0" collapsed="false">
      <c r="D82" s="79"/>
      <c r="E82" s="44"/>
      <c r="F82" s="83" t="s">
        <v>143</v>
      </c>
      <c r="G82" s="70" t="n">
        <v>1900.8</v>
      </c>
      <c r="H82" s="70" t="n">
        <v>1900.8</v>
      </c>
      <c r="I82" s="70" t="n">
        <v>1900</v>
      </c>
      <c r="J82" s="70" t="n">
        <v>1900.8</v>
      </c>
      <c r="K82" s="70" t="n">
        <v>1901</v>
      </c>
      <c r="L82" s="70"/>
      <c r="M82" s="70"/>
      <c r="N82" s="70"/>
      <c r="O82" s="70"/>
      <c r="P82" s="70" t="n">
        <f aca="false">K82+SUM(L82:O82)</f>
        <v>1901</v>
      </c>
      <c r="Q82" s="70"/>
      <c r="R82" s="71" t="n">
        <f aca="false">Q82/$P82</f>
        <v>0</v>
      </c>
      <c r="S82" s="70"/>
      <c r="T82" s="71" t="n">
        <f aca="false">S82/$P82</f>
        <v>0</v>
      </c>
      <c r="U82" s="70"/>
      <c r="V82" s="71" t="n">
        <f aca="false">U82/$P82</f>
        <v>0</v>
      </c>
      <c r="W82" s="70"/>
      <c r="X82" s="47" t="n">
        <f aca="false">W82/$P82</f>
        <v>0</v>
      </c>
      <c r="Y82" s="70" t="n">
        <f aca="false">K82</f>
        <v>1901</v>
      </c>
      <c r="Z82" s="48" t="n">
        <f aca="false">Y82</f>
        <v>1901</v>
      </c>
    </row>
    <row r="83" customFormat="false" ht="13.9" hidden="false" customHeight="true" outlineLevel="0" collapsed="false">
      <c r="D83" s="79"/>
      <c r="E83" s="52"/>
      <c r="F83" s="86" t="s">
        <v>144</v>
      </c>
      <c r="G83" s="54" t="n">
        <v>2604.53</v>
      </c>
      <c r="H83" s="54" t="n">
        <v>2746.34</v>
      </c>
      <c r="I83" s="87" t="n">
        <v>0</v>
      </c>
      <c r="J83" s="87" t="n">
        <v>686.45</v>
      </c>
      <c r="K83" s="87" t="n">
        <v>0</v>
      </c>
      <c r="L83" s="87"/>
      <c r="M83" s="87"/>
      <c r="N83" s="87"/>
      <c r="O83" s="87"/>
      <c r="P83" s="87" t="n">
        <f aca="false">K83+SUM(L83:O83)</f>
        <v>0</v>
      </c>
      <c r="Q83" s="87"/>
      <c r="R83" s="88" t="e">
        <f aca="false">Q83/$P83</f>
        <v>#DIV/0!</v>
      </c>
      <c r="S83" s="87"/>
      <c r="T83" s="88" t="e">
        <f aca="false">S83/$P83</f>
        <v>#DIV/0!</v>
      </c>
      <c r="U83" s="87"/>
      <c r="V83" s="88" t="e">
        <f aca="false">U83/$P83</f>
        <v>#DIV/0!</v>
      </c>
      <c r="W83" s="87"/>
      <c r="X83" s="89" t="e">
        <f aca="false">W83/$P83</f>
        <v>#DIV/0!</v>
      </c>
      <c r="Y83" s="54" t="n">
        <f aca="false">K83</f>
        <v>0</v>
      </c>
      <c r="Z83" s="57" t="n">
        <f aca="false">Y83</f>
        <v>0</v>
      </c>
    </row>
    <row r="84" customFormat="false" ht="13.9" hidden="false" customHeight="true" outlineLevel="0" collapsed="false">
      <c r="D84" s="79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S84" s="46"/>
      <c r="U84" s="46"/>
      <c r="W84" s="46"/>
      <c r="Y84" s="46"/>
      <c r="Z84" s="46"/>
    </row>
    <row r="85" customFormat="false" ht="13.9" hidden="false" customHeight="true" outlineLevel="0" collapsed="false">
      <c r="D85" s="60" t="s">
        <v>145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customFormat="false" ht="13.9" hidden="false" customHeight="true" outlineLevel="0" collapsed="false">
      <c r="D86" s="7" t="s">
        <v>33</v>
      </c>
      <c r="E86" s="7" t="s">
        <v>34</v>
      </c>
      <c r="F86" s="7" t="s">
        <v>35</v>
      </c>
      <c r="G86" s="7" t="s">
        <v>1</v>
      </c>
      <c r="H86" s="7" t="s">
        <v>2</v>
      </c>
      <c r="I86" s="7" t="s">
        <v>3</v>
      </c>
      <c r="J86" s="7" t="s">
        <v>4</v>
      </c>
      <c r="K86" s="7" t="s">
        <v>5</v>
      </c>
      <c r="L86" s="7" t="s">
        <v>6</v>
      </c>
      <c r="M86" s="7" t="s">
        <v>7</v>
      </c>
      <c r="N86" s="7" t="s">
        <v>8</v>
      </c>
      <c r="O86" s="7" t="s">
        <v>9</v>
      </c>
      <c r="P86" s="7" t="s">
        <v>10</v>
      </c>
      <c r="Q86" s="7" t="s">
        <v>11</v>
      </c>
      <c r="R86" s="8" t="s">
        <v>12</v>
      </c>
      <c r="S86" s="7" t="s">
        <v>13</v>
      </c>
      <c r="T86" s="8" t="s">
        <v>14</v>
      </c>
      <c r="U86" s="7" t="s">
        <v>15</v>
      </c>
      <c r="V86" s="8" t="s">
        <v>16</v>
      </c>
      <c r="W86" s="7" t="s">
        <v>17</v>
      </c>
      <c r="X86" s="8" t="s">
        <v>18</v>
      </c>
      <c r="Y86" s="7" t="s">
        <v>19</v>
      </c>
      <c r="Z86" s="7" t="s">
        <v>20</v>
      </c>
    </row>
    <row r="87" customFormat="false" ht="13.9" hidden="false" customHeight="true" outlineLevel="0" collapsed="false">
      <c r="A87" s="1" t="n">
        <v>1</v>
      </c>
      <c r="B87" s="1" t="n">
        <v>1</v>
      </c>
      <c r="C87" s="1" t="n">
        <v>5</v>
      </c>
      <c r="D87" s="38" t="s">
        <v>128</v>
      </c>
      <c r="E87" s="10" t="n">
        <v>610</v>
      </c>
      <c r="F87" s="10" t="s">
        <v>129</v>
      </c>
      <c r="G87" s="11" t="n">
        <v>16766.26</v>
      </c>
      <c r="H87" s="11" t="n">
        <v>10272.61</v>
      </c>
      <c r="I87" s="11" t="n">
        <v>7707</v>
      </c>
      <c r="J87" s="11" t="n">
        <v>700</v>
      </c>
      <c r="K87" s="11" t="n">
        <v>0</v>
      </c>
      <c r="L87" s="11"/>
      <c r="M87" s="11"/>
      <c r="N87" s="11"/>
      <c r="O87" s="11"/>
      <c r="P87" s="33" t="n">
        <f aca="false">K87+SUM(L87:O87)</f>
        <v>0</v>
      </c>
      <c r="Q87" s="33"/>
      <c r="R87" s="34" t="e">
        <f aca="false">Q87/$P87</f>
        <v>#DIV/0!</v>
      </c>
      <c r="S87" s="33"/>
      <c r="T87" s="34" t="e">
        <f aca="false">S87/$P87</f>
        <v>#DIV/0!</v>
      </c>
      <c r="U87" s="33"/>
      <c r="V87" s="34" t="e">
        <f aca="false">U87/$P87</f>
        <v>#DIV/0!</v>
      </c>
      <c r="W87" s="33"/>
      <c r="X87" s="34" t="e">
        <f aca="false">W87/$P87</f>
        <v>#DIV/0!</v>
      </c>
      <c r="Y87" s="11" t="n">
        <v>0</v>
      </c>
      <c r="Z87" s="11" t="n">
        <v>0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146</v>
      </c>
      <c r="E88" s="10" t="n">
        <v>620</v>
      </c>
      <c r="F88" s="10" t="s">
        <v>130</v>
      </c>
      <c r="G88" s="11" t="n">
        <v>6232.09</v>
      </c>
      <c r="H88" s="11" t="n">
        <v>4384.79</v>
      </c>
      <c r="I88" s="11" t="n">
        <v>4291</v>
      </c>
      <c r="J88" s="11" t="n">
        <v>458.04</v>
      </c>
      <c r="K88" s="11" t="n">
        <v>451</v>
      </c>
      <c r="L88" s="11"/>
      <c r="M88" s="11"/>
      <c r="N88" s="11"/>
      <c r="O88" s="11"/>
      <c r="P88" s="33" t="n">
        <f aca="false">K88+SUM(L88:O88)</f>
        <v>451</v>
      </c>
      <c r="Q88" s="33"/>
      <c r="R88" s="34" t="n">
        <f aca="false">Q88/$P88</f>
        <v>0</v>
      </c>
      <c r="S88" s="33"/>
      <c r="T88" s="34" t="n">
        <f aca="false">S88/$P88</f>
        <v>0</v>
      </c>
      <c r="U88" s="33"/>
      <c r="V88" s="34" t="n">
        <f aca="false">U88/$P88</f>
        <v>0</v>
      </c>
      <c r="W88" s="33"/>
      <c r="X88" s="34" t="n">
        <f aca="false">W88/$P88</f>
        <v>0</v>
      </c>
      <c r="Y88" s="11" t="n">
        <f aca="false">K88</f>
        <v>451</v>
      </c>
      <c r="Z88" s="11" t="n">
        <f aca="false">Y88</f>
        <v>451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147</v>
      </c>
      <c r="E89" s="10" t="n">
        <v>630</v>
      </c>
      <c r="F89" s="10" t="s">
        <v>131</v>
      </c>
      <c r="G89" s="11" t="n">
        <v>30675.07</v>
      </c>
      <c r="H89" s="11" t="n">
        <v>33066.57</v>
      </c>
      <c r="I89" s="11" t="n">
        <v>36597</v>
      </c>
      <c r="J89" s="11" t="n">
        <v>18565.44</v>
      </c>
      <c r="K89" s="11" t="n">
        <f aca="false">2000+17271</f>
        <v>19271</v>
      </c>
      <c r="L89" s="11"/>
      <c r="M89" s="11"/>
      <c r="N89" s="11"/>
      <c r="O89" s="11"/>
      <c r="P89" s="33" t="n">
        <f aca="false">K89+SUM(L89:O89)</f>
        <v>19271</v>
      </c>
      <c r="Q89" s="33"/>
      <c r="R89" s="34" t="n">
        <f aca="false">Q89/$P89</f>
        <v>0</v>
      </c>
      <c r="S89" s="33"/>
      <c r="T89" s="34" t="n">
        <f aca="false">S89/$P89</f>
        <v>0</v>
      </c>
      <c r="U89" s="33"/>
      <c r="V89" s="34" t="n">
        <f aca="false">U89/$P89</f>
        <v>0</v>
      </c>
      <c r="W89" s="33"/>
      <c r="X89" s="34" t="n">
        <f aca="false">W89/$P89</f>
        <v>0</v>
      </c>
      <c r="Y89" s="11" t="n">
        <f aca="false">K89</f>
        <v>19271</v>
      </c>
      <c r="Z89" s="11" t="n">
        <f aca="false">Y89</f>
        <v>19271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38" t="s">
        <v>148</v>
      </c>
      <c r="E90" s="10" t="n">
        <v>640</v>
      </c>
      <c r="F90" s="10" t="s">
        <v>132</v>
      </c>
      <c r="G90" s="11" t="n">
        <v>0</v>
      </c>
      <c r="H90" s="11" t="n">
        <v>106.16</v>
      </c>
      <c r="I90" s="11" t="n">
        <v>0</v>
      </c>
      <c r="J90" s="11" t="n">
        <v>0</v>
      </c>
      <c r="K90" s="11" t="n">
        <v>0</v>
      </c>
      <c r="L90" s="11"/>
      <c r="M90" s="11"/>
      <c r="N90" s="11"/>
      <c r="O90" s="11"/>
      <c r="P90" s="33" t="n">
        <f aca="false">K90+SUM(L90:O90)</f>
        <v>0</v>
      </c>
      <c r="Q90" s="33"/>
      <c r="R90" s="34" t="e">
        <f aca="false">Q90/$P90</f>
        <v>#DIV/0!</v>
      </c>
      <c r="S90" s="33"/>
      <c r="T90" s="34" t="e">
        <f aca="false">S90/$P90</f>
        <v>#DIV/0!</v>
      </c>
      <c r="U90" s="33"/>
      <c r="V90" s="34" t="e">
        <f aca="false">U90/$P90</f>
        <v>#DIV/0!</v>
      </c>
      <c r="W90" s="33"/>
      <c r="X90" s="34" t="e">
        <f aca="false">W90/$P90</f>
        <v>#DIV/0!</v>
      </c>
      <c r="Y90" s="11" t="n">
        <v>0</v>
      </c>
      <c r="Z90" s="11" t="n">
        <v>0</v>
      </c>
    </row>
    <row r="91" customFormat="false" ht="13.9" hidden="false" customHeight="true" outlineLevel="0" collapsed="false">
      <c r="A91" s="1" t="n">
        <v>1</v>
      </c>
      <c r="B91" s="1" t="n">
        <v>1</v>
      </c>
      <c r="C91" s="1" t="n">
        <v>5</v>
      </c>
      <c r="D91" s="75" t="s">
        <v>21</v>
      </c>
      <c r="E91" s="35" t="n">
        <v>41</v>
      </c>
      <c r="F91" s="35" t="s">
        <v>23</v>
      </c>
      <c r="G91" s="36" t="n">
        <f aca="false">SUM(G87:G90)</f>
        <v>53673.42</v>
      </c>
      <c r="H91" s="36" t="n">
        <f aca="false">SUM(H87:H90)</f>
        <v>47830.13</v>
      </c>
      <c r="I91" s="36" t="n">
        <f aca="false">SUM(I87:I90)</f>
        <v>48595</v>
      </c>
      <c r="J91" s="36" t="n">
        <f aca="false">SUM(J87:J90)</f>
        <v>19723.48</v>
      </c>
      <c r="K91" s="36" t="n">
        <f aca="false">SUM(K87:K90)</f>
        <v>19722</v>
      </c>
      <c r="L91" s="36" t="n">
        <f aca="false">SUM(L87:L90)</f>
        <v>0</v>
      </c>
      <c r="M91" s="36" t="n">
        <f aca="false">SUM(M87:M90)</f>
        <v>0</v>
      </c>
      <c r="N91" s="36" t="n">
        <f aca="false">SUM(N87:N90)</f>
        <v>0</v>
      </c>
      <c r="O91" s="36" t="n">
        <f aca="false">SUM(O87:O90)</f>
        <v>0</v>
      </c>
      <c r="P91" s="36" t="n">
        <f aca="false">SUM(P87:P90)</f>
        <v>19722</v>
      </c>
      <c r="Q91" s="36" t="n">
        <f aca="false">SUM(Q87:Q90)</f>
        <v>0</v>
      </c>
      <c r="R91" s="37" t="n">
        <f aca="false">Q91/$P91</f>
        <v>0</v>
      </c>
      <c r="S91" s="36" t="n">
        <f aca="false">SUM(S87:S90)</f>
        <v>0</v>
      </c>
      <c r="T91" s="37" t="n">
        <f aca="false">S91/$P91</f>
        <v>0</v>
      </c>
      <c r="U91" s="36" t="n">
        <f aca="false">SUM(U87:U90)</f>
        <v>0</v>
      </c>
      <c r="V91" s="37" t="n">
        <f aca="false">U91/$P91</f>
        <v>0</v>
      </c>
      <c r="W91" s="36" t="n">
        <f aca="false">SUM(W87:W90)</f>
        <v>0</v>
      </c>
      <c r="X91" s="37" t="n">
        <f aca="false">W91/$P91</f>
        <v>0</v>
      </c>
      <c r="Y91" s="36" t="n">
        <f aca="false">SUM(Y87:Y90)</f>
        <v>19722</v>
      </c>
      <c r="Z91" s="36" t="n">
        <f aca="false">SUM(Z87:Z90)</f>
        <v>19722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68" t="s">
        <v>128</v>
      </c>
      <c r="E92" s="10" t="n">
        <v>640</v>
      </c>
      <c r="F92" s="10" t="s">
        <v>132</v>
      </c>
      <c r="G92" s="11" t="n">
        <v>196.97</v>
      </c>
      <c r="H92" s="11" t="n">
        <v>112.07</v>
      </c>
      <c r="I92" s="11" t="n">
        <v>125</v>
      </c>
      <c r="J92" s="11" t="n">
        <v>0</v>
      </c>
      <c r="K92" s="11" t="n">
        <v>0</v>
      </c>
      <c r="L92" s="11"/>
      <c r="M92" s="11"/>
      <c r="N92" s="11"/>
      <c r="O92" s="11"/>
      <c r="P92" s="11" t="n">
        <f aca="false">K92+SUM(L92:O92)</f>
        <v>0</v>
      </c>
      <c r="Q92" s="11"/>
      <c r="R92" s="12" t="e">
        <f aca="false">Q92/$P92</f>
        <v>#DIV/0!</v>
      </c>
      <c r="S92" s="11"/>
      <c r="T92" s="12" t="e">
        <f aca="false">S92/$P92</f>
        <v>#DIV/0!</v>
      </c>
      <c r="U92" s="11"/>
      <c r="V92" s="12" t="e">
        <f aca="false">U92/$P92</f>
        <v>#DIV/0!</v>
      </c>
      <c r="W92" s="11"/>
      <c r="X92" s="12" t="e">
        <f aca="false">W92/$P92</f>
        <v>#DIV/0!</v>
      </c>
      <c r="Y92" s="11" t="n">
        <f aca="false">K92</f>
        <v>0</v>
      </c>
      <c r="Z92" s="11" t="n">
        <f aca="false">Y92</f>
        <v>0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75" t="s">
        <v>21</v>
      </c>
      <c r="E93" s="35" t="n">
        <v>72</v>
      </c>
      <c r="F93" s="35" t="s">
        <v>25</v>
      </c>
      <c r="G93" s="36" t="n">
        <f aca="false">SUM(G92:G92)</f>
        <v>196.97</v>
      </c>
      <c r="H93" s="36" t="n">
        <f aca="false">SUM(H92:H92)</f>
        <v>112.07</v>
      </c>
      <c r="I93" s="36" t="n">
        <f aca="false">SUM(I92:I92)</f>
        <v>125</v>
      </c>
      <c r="J93" s="36" t="n">
        <f aca="false">SUM(J92:J92)</f>
        <v>0</v>
      </c>
      <c r="K93" s="36" t="n">
        <f aca="false">SUM(K92:K92)</f>
        <v>0</v>
      </c>
      <c r="L93" s="36" t="n">
        <f aca="false">SUM(L92:L92)</f>
        <v>0</v>
      </c>
      <c r="M93" s="36" t="n">
        <f aca="false">SUM(M92:M92)</f>
        <v>0</v>
      </c>
      <c r="N93" s="36" t="n">
        <f aca="false">SUM(N92:N92)</f>
        <v>0</v>
      </c>
      <c r="O93" s="36" t="n">
        <f aca="false">SUM(O92:O92)</f>
        <v>0</v>
      </c>
      <c r="P93" s="36" t="n">
        <f aca="false">SUM(P92:P92)</f>
        <v>0</v>
      </c>
      <c r="Q93" s="36" t="n">
        <f aca="false">SUM(Q92:Q92)</f>
        <v>0</v>
      </c>
      <c r="R93" s="37" t="e">
        <f aca="false">Q93/$P93</f>
        <v>#DIV/0!</v>
      </c>
      <c r="S93" s="36" t="n">
        <f aca="false">SUM(S92:S92)</f>
        <v>0</v>
      </c>
      <c r="T93" s="37" t="e">
        <f aca="false">S93/$P93</f>
        <v>#DIV/0!</v>
      </c>
      <c r="U93" s="36" t="n">
        <f aca="false">SUM(U92:U92)</f>
        <v>0</v>
      </c>
      <c r="V93" s="37" t="e">
        <f aca="false">U93/$P93</f>
        <v>#DIV/0!</v>
      </c>
      <c r="W93" s="36" t="n">
        <f aca="false">SUM(W92:W92)</f>
        <v>0</v>
      </c>
      <c r="X93" s="37" t="e">
        <f aca="false">W93/$P93</f>
        <v>#DIV/0!</v>
      </c>
      <c r="Y93" s="36" t="n">
        <f aca="false">SUM(Y92:Y92)</f>
        <v>0</v>
      </c>
      <c r="Z93" s="36" t="n">
        <f aca="false">SUM(Z92:Z92)</f>
        <v>0</v>
      </c>
    </row>
    <row r="94" customFormat="false" ht="13.9" hidden="false" customHeight="true" outlineLevel="0" collapsed="false">
      <c r="A94" s="1" t="n">
        <v>1</v>
      </c>
      <c r="B94" s="1" t="n">
        <v>1</v>
      </c>
      <c r="C94" s="1" t="n">
        <v>5</v>
      </c>
      <c r="D94" s="77"/>
      <c r="E94" s="78"/>
      <c r="F94" s="13" t="s">
        <v>124</v>
      </c>
      <c r="G94" s="14" t="n">
        <f aca="false">G91+G93</f>
        <v>53870.39</v>
      </c>
      <c r="H94" s="14" t="n">
        <f aca="false">H91+H93</f>
        <v>47942.2</v>
      </c>
      <c r="I94" s="14" t="n">
        <f aca="false">I91+I93</f>
        <v>48720</v>
      </c>
      <c r="J94" s="14" t="n">
        <f aca="false">J91+J93</f>
        <v>19723.48</v>
      </c>
      <c r="K94" s="14" t="n">
        <f aca="false">K91+K93</f>
        <v>19722</v>
      </c>
      <c r="L94" s="14" t="n">
        <f aca="false">L91+L93</f>
        <v>0</v>
      </c>
      <c r="M94" s="14" t="n">
        <f aca="false">M91+M93</f>
        <v>0</v>
      </c>
      <c r="N94" s="14" t="n">
        <f aca="false">N91+N93</f>
        <v>0</v>
      </c>
      <c r="O94" s="14" t="n">
        <f aca="false">O91+O93</f>
        <v>0</v>
      </c>
      <c r="P94" s="14" t="n">
        <f aca="false">P91+P93</f>
        <v>19722</v>
      </c>
      <c r="Q94" s="14" t="n">
        <f aca="false">Q91+Q93</f>
        <v>0</v>
      </c>
      <c r="R94" s="15" t="n">
        <f aca="false">Q94/$P94</f>
        <v>0</v>
      </c>
      <c r="S94" s="14" t="n">
        <f aca="false">S91+S93</f>
        <v>0</v>
      </c>
      <c r="T94" s="15" t="n">
        <f aca="false">S94/$P94</f>
        <v>0</v>
      </c>
      <c r="U94" s="14" t="n">
        <f aca="false">U91+U93</f>
        <v>0</v>
      </c>
      <c r="V94" s="15" t="n">
        <f aca="false">U94/$P94</f>
        <v>0</v>
      </c>
      <c r="W94" s="14" t="n">
        <f aca="false">W91+W93</f>
        <v>0</v>
      </c>
      <c r="X94" s="15" t="n">
        <f aca="false">W94/$P94</f>
        <v>0</v>
      </c>
      <c r="Y94" s="14" t="n">
        <f aca="false">Y91+Y93</f>
        <v>19722</v>
      </c>
      <c r="Z94" s="14" t="n">
        <f aca="false">Z91+Z93</f>
        <v>19722</v>
      </c>
    </row>
    <row r="95" customFormat="false" ht="13.9" hidden="false" customHeight="true" outlineLevel="0" collapsed="false">
      <c r="D95" s="79"/>
      <c r="E95" s="31"/>
      <c r="F95" s="31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1"/>
      <c r="S95" s="80"/>
      <c r="T95" s="81"/>
      <c r="U95" s="80"/>
      <c r="V95" s="81"/>
      <c r="W95" s="80"/>
      <c r="X95" s="81"/>
      <c r="Y95" s="80"/>
      <c r="Z95" s="80"/>
    </row>
    <row r="96" customFormat="false" ht="13.9" hidden="false" customHeight="true" outlineLevel="0" collapsed="false">
      <c r="D96" s="79"/>
      <c r="E96" s="39" t="s">
        <v>57</v>
      </c>
      <c r="F96" s="17" t="s">
        <v>149</v>
      </c>
      <c r="G96" s="40" t="n">
        <v>1705</v>
      </c>
      <c r="H96" s="40" t="n">
        <v>1595</v>
      </c>
      <c r="I96" s="40" t="n">
        <v>1595</v>
      </c>
      <c r="J96" s="40" t="n">
        <v>1161.42</v>
      </c>
      <c r="K96" s="40" t="n">
        <v>1122</v>
      </c>
      <c r="L96" s="40"/>
      <c r="M96" s="40"/>
      <c r="N96" s="40"/>
      <c r="O96" s="40"/>
      <c r="P96" s="40" t="n">
        <f aca="false">K96+SUM(L96:O96)</f>
        <v>1122</v>
      </c>
      <c r="Q96" s="40"/>
      <c r="R96" s="41" t="n">
        <f aca="false">Q96/$P96</f>
        <v>0</v>
      </c>
      <c r="S96" s="40"/>
      <c r="T96" s="41" t="n">
        <f aca="false">S96/$P96</f>
        <v>0</v>
      </c>
      <c r="U96" s="40"/>
      <c r="V96" s="41" t="n">
        <f aca="false">U96/$P96</f>
        <v>0</v>
      </c>
      <c r="W96" s="40"/>
      <c r="X96" s="42" t="n">
        <f aca="false">W96/$P96</f>
        <v>0</v>
      </c>
      <c r="Y96" s="40" t="n">
        <f aca="false">K96</f>
        <v>1122</v>
      </c>
      <c r="Z96" s="43" t="n">
        <f aca="false">Y96</f>
        <v>1122</v>
      </c>
    </row>
    <row r="97" customFormat="false" ht="13.9" hidden="false" customHeight="true" outlineLevel="0" collapsed="false">
      <c r="D97" s="79"/>
      <c r="E97" s="44"/>
      <c r="F97" s="1" t="s">
        <v>150</v>
      </c>
      <c r="G97" s="46" t="n">
        <v>3576</v>
      </c>
      <c r="H97" s="46" t="n">
        <v>2519.73</v>
      </c>
      <c r="I97" s="46" t="n">
        <v>2590</v>
      </c>
      <c r="J97" s="46" t="n">
        <v>1457.25</v>
      </c>
      <c r="K97" s="46" t="n">
        <v>1620</v>
      </c>
      <c r="L97" s="46"/>
      <c r="M97" s="46"/>
      <c r="N97" s="46"/>
      <c r="O97" s="46"/>
      <c r="P97" s="46" t="n">
        <f aca="false">K97+SUM(L97:O97)</f>
        <v>1620</v>
      </c>
      <c r="Q97" s="46"/>
      <c r="R97" s="2" t="n">
        <f aca="false">Q97/$P97</f>
        <v>0</v>
      </c>
      <c r="S97" s="46"/>
      <c r="T97" s="2" t="n">
        <f aca="false">S97/$P97</f>
        <v>0</v>
      </c>
      <c r="U97" s="46"/>
      <c r="V97" s="2" t="n">
        <f aca="false">U97/$P97</f>
        <v>0</v>
      </c>
      <c r="W97" s="46"/>
      <c r="X97" s="47" t="n">
        <f aca="false">W97/$P97</f>
        <v>0</v>
      </c>
      <c r="Y97" s="46" t="n">
        <f aca="false">K97</f>
        <v>1620</v>
      </c>
      <c r="Z97" s="48" t="n">
        <f aca="false">Y97</f>
        <v>1620</v>
      </c>
    </row>
    <row r="98" customFormat="false" ht="13.9" hidden="false" customHeight="true" outlineLevel="0" collapsed="false">
      <c r="D98" s="79"/>
      <c r="E98" s="44"/>
      <c r="F98" s="1" t="s">
        <v>151</v>
      </c>
      <c r="G98" s="49" t="n">
        <v>2874.11</v>
      </c>
      <c r="H98" s="49" t="n">
        <v>2792.79</v>
      </c>
      <c r="I98" s="46" t="n">
        <v>2805</v>
      </c>
      <c r="J98" s="46" t="n">
        <v>1831</v>
      </c>
      <c r="K98" s="46" t="n">
        <v>1831</v>
      </c>
      <c r="L98" s="46"/>
      <c r="M98" s="46"/>
      <c r="N98" s="46"/>
      <c r="O98" s="46"/>
      <c r="P98" s="46" t="n">
        <f aca="false">K98+SUM(L98:O98)</f>
        <v>1831</v>
      </c>
      <c r="Q98" s="46"/>
      <c r="R98" s="2" t="n">
        <f aca="false">Q98/$P98</f>
        <v>0</v>
      </c>
      <c r="S98" s="46"/>
      <c r="T98" s="2" t="n">
        <f aca="false">S98/$P98</f>
        <v>0</v>
      </c>
      <c r="U98" s="46"/>
      <c r="V98" s="2" t="n">
        <f aca="false">U98/$P98</f>
        <v>0</v>
      </c>
      <c r="W98" s="46"/>
      <c r="X98" s="47" t="n">
        <f aca="false">W98/$P98</f>
        <v>0</v>
      </c>
      <c r="Y98" s="46" t="n">
        <f aca="false">K98</f>
        <v>1831</v>
      </c>
      <c r="Z98" s="48" t="n">
        <f aca="false">Y98</f>
        <v>1831</v>
      </c>
    </row>
    <row r="99" customFormat="false" ht="13.9" hidden="false" customHeight="true" outlineLevel="0" collapsed="false">
      <c r="D99" s="79"/>
      <c r="E99" s="44"/>
      <c r="F99" s="1" t="s">
        <v>152</v>
      </c>
      <c r="G99" s="49" t="n">
        <v>5059</v>
      </c>
      <c r="H99" s="49" t="n">
        <v>8054.22</v>
      </c>
      <c r="I99" s="46" t="n">
        <v>4155</v>
      </c>
      <c r="J99" s="46" t="n">
        <v>1483</v>
      </c>
      <c r="K99" s="46" t="n">
        <v>1483</v>
      </c>
      <c r="L99" s="46"/>
      <c r="M99" s="46"/>
      <c r="N99" s="46"/>
      <c r="O99" s="46"/>
      <c r="P99" s="46" t="n">
        <f aca="false">K99+SUM(L99:O99)</f>
        <v>1483</v>
      </c>
      <c r="Q99" s="46"/>
      <c r="R99" s="2" t="n">
        <f aca="false">Q99/$P99</f>
        <v>0</v>
      </c>
      <c r="S99" s="46"/>
      <c r="T99" s="2" t="n">
        <f aca="false">S99/$P99</f>
        <v>0</v>
      </c>
      <c r="U99" s="46"/>
      <c r="V99" s="2" t="n">
        <f aca="false">U99/$P99</f>
        <v>0</v>
      </c>
      <c r="W99" s="46"/>
      <c r="X99" s="47" t="n">
        <f aca="false">W99/$P99</f>
        <v>0</v>
      </c>
      <c r="Y99" s="46" t="n">
        <f aca="false">K99</f>
        <v>1483</v>
      </c>
      <c r="Z99" s="48" t="n">
        <f aca="false">Y99</f>
        <v>1483</v>
      </c>
    </row>
    <row r="100" customFormat="false" ht="13.9" hidden="false" customHeight="true" outlineLevel="0" collapsed="false">
      <c r="D100" s="79"/>
      <c r="E100" s="52"/>
      <c r="F100" s="86" t="s">
        <v>153</v>
      </c>
      <c r="G100" s="54" t="n">
        <v>8528.31</v>
      </c>
      <c r="H100" s="54" t="n">
        <v>5970.38</v>
      </c>
      <c r="I100" s="87" t="n">
        <v>10000</v>
      </c>
      <c r="J100" s="87" t="n">
        <v>4434.34</v>
      </c>
      <c r="K100" s="87" t="n">
        <v>7244</v>
      </c>
      <c r="L100" s="87"/>
      <c r="M100" s="87"/>
      <c r="N100" s="87"/>
      <c r="O100" s="87"/>
      <c r="P100" s="87" t="n">
        <f aca="false">K100+SUM(L100:O100)</f>
        <v>7244</v>
      </c>
      <c r="Q100" s="87"/>
      <c r="R100" s="88" t="n">
        <f aca="false">Q100/$P100</f>
        <v>0</v>
      </c>
      <c r="S100" s="87"/>
      <c r="T100" s="88" t="n">
        <f aca="false">S100/$P100</f>
        <v>0</v>
      </c>
      <c r="U100" s="87"/>
      <c r="V100" s="88" t="n">
        <f aca="false">U100/$P100</f>
        <v>0</v>
      </c>
      <c r="W100" s="87"/>
      <c r="X100" s="89" t="n">
        <f aca="false">W100/$P100</f>
        <v>0</v>
      </c>
      <c r="Y100" s="54" t="n">
        <f aca="false">K100</f>
        <v>7244</v>
      </c>
      <c r="Z100" s="57" t="n">
        <f aca="false">Y100</f>
        <v>7244</v>
      </c>
    </row>
    <row r="101" customFormat="false" ht="13.9" hidden="false" customHeight="true" outlineLevel="0" collapsed="false">
      <c r="D101" s="79"/>
      <c r="E101" s="31"/>
      <c r="F101" s="31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1"/>
      <c r="S101" s="80"/>
      <c r="T101" s="81"/>
      <c r="U101" s="80"/>
      <c r="V101" s="81"/>
      <c r="W101" s="80"/>
      <c r="X101" s="81"/>
      <c r="Y101" s="80"/>
      <c r="Z101" s="80"/>
    </row>
    <row r="102" customFormat="false" ht="13.9" hidden="false" customHeight="true" outlineLevel="0" collapsed="false">
      <c r="D102" s="60" t="s">
        <v>154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customFormat="false" ht="13.9" hidden="false" customHeight="true" outlineLevel="0" collapsed="false">
      <c r="D103" s="7" t="s">
        <v>33</v>
      </c>
      <c r="E103" s="7" t="s">
        <v>34</v>
      </c>
      <c r="F103" s="7" t="s">
        <v>35</v>
      </c>
      <c r="G103" s="7" t="s">
        <v>1</v>
      </c>
      <c r="H103" s="7" t="s">
        <v>2</v>
      </c>
      <c r="I103" s="7" t="s">
        <v>3</v>
      </c>
      <c r="J103" s="7" t="s">
        <v>4</v>
      </c>
      <c r="K103" s="7" t="s">
        <v>5</v>
      </c>
      <c r="L103" s="7" t="s">
        <v>6</v>
      </c>
      <c r="M103" s="7" t="s">
        <v>7</v>
      </c>
      <c r="N103" s="7" t="s">
        <v>8</v>
      </c>
      <c r="O103" s="7" t="s">
        <v>9</v>
      </c>
      <c r="P103" s="7" t="s">
        <v>10</v>
      </c>
      <c r="Q103" s="7" t="s">
        <v>11</v>
      </c>
      <c r="R103" s="8" t="s">
        <v>12</v>
      </c>
      <c r="S103" s="7" t="s">
        <v>13</v>
      </c>
      <c r="T103" s="8" t="s">
        <v>14</v>
      </c>
      <c r="U103" s="7" t="s">
        <v>15</v>
      </c>
      <c r="V103" s="8" t="s">
        <v>16</v>
      </c>
      <c r="W103" s="7" t="s">
        <v>17</v>
      </c>
      <c r="X103" s="8" t="s">
        <v>18</v>
      </c>
      <c r="Y103" s="7" t="s">
        <v>19</v>
      </c>
      <c r="Z103" s="7" t="s">
        <v>20</v>
      </c>
    </row>
    <row r="104" customFormat="false" ht="13.9" hidden="false" customHeight="true" outlineLevel="0" collapsed="false">
      <c r="A104" s="1" t="n">
        <v>1</v>
      </c>
      <c r="B104" s="1" t="n">
        <v>1</v>
      </c>
      <c r="C104" s="1" t="n">
        <v>6</v>
      </c>
      <c r="D104" s="74" t="s">
        <v>155</v>
      </c>
      <c r="E104" s="10" t="n">
        <v>630</v>
      </c>
      <c r="F104" s="10" t="s">
        <v>131</v>
      </c>
      <c r="G104" s="11" t="n">
        <v>1242.83</v>
      </c>
      <c r="H104" s="11" t="n">
        <v>1301.93</v>
      </c>
      <c r="I104" s="11" t="n">
        <v>1310</v>
      </c>
      <c r="J104" s="11" t="n">
        <v>2179.25</v>
      </c>
      <c r="K104" s="11" t="n">
        <v>588</v>
      </c>
      <c r="L104" s="11"/>
      <c r="M104" s="11"/>
      <c r="N104" s="11"/>
      <c r="O104" s="11"/>
      <c r="P104" s="11" t="n">
        <f aca="false">K104+SUM(L104:O104)</f>
        <v>588</v>
      </c>
      <c r="Q104" s="11"/>
      <c r="R104" s="12" t="n">
        <f aca="false">Q104/$P104</f>
        <v>0</v>
      </c>
      <c r="S104" s="11"/>
      <c r="T104" s="12" t="n">
        <f aca="false">S104/$P104</f>
        <v>0</v>
      </c>
      <c r="U104" s="11"/>
      <c r="V104" s="12" t="n">
        <f aca="false">U104/$P104</f>
        <v>0</v>
      </c>
      <c r="W104" s="11"/>
      <c r="X104" s="12" t="n">
        <f aca="false">W104/$P104</f>
        <v>0</v>
      </c>
      <c r="Y104" s="11" t="n">
        <f aca="false">K104</f>
        <v>588</v>
      </c>
      <c r="Z104" s="11" t="n">
        <f aca="false">Y104</f>
        <v>588</v>
      </c>
    </row>
    <row r="105" customFormat="false" ht="13.9" hidden="false" customHeight="true" outlineLevel="0" collapsed="false">
      <c r="A105" s="1" t="n">
        <v>1</v>
      </c>
      <c r="B105" s="1" t="n">
        <v>1</v>
      </c>
      <c r="C105" s="1" t="n">
        <v>6</v>
      </c>
      <c r="D105" s="67" t="s">
        <v>21</v>
      </c>
      <c r="E105" s="13" t="n">
        <v>41</v>
      </c>
      <c r="F105" s="13" t="s">
        <v>23</v>
      </c>
      <c r="G105" s="14" t="n">
        <f aca="false">SUM(G104:G104)</f>
        <v>1242.83</v>
      </c>
      <c r="H105" s="14" t="n">
        <f aca="false">SUM(H104:H104)</f>
        <v>1301.93</v>
      </c>
      <c r="I105" s="14" t="n">
        <f aca="false">SUM(I104:I104)</f>
        <v>1310</v>
      </c>
      <c r="J105" s="14" t="n">
        <f aca="false">SUM(J104:J104)</f>
        <v>2179.25</v>
      </c>
      <c r="K105" s="14" t="n">
        <f aca="false">SUM(K104:K104)</f>
        <v>588</v>
      </c>
      <c r="L105" s="14" t="n">
        <f aca="false">SUM(L104:L104)</f>
        <v>0</v>
      </c>
      <c r="M105" s="14" t="n">
        <f aca="false">SUM(M104:M104)</f>
        <v>0</v>
      </c>
      <c r="N105" s="14" t="n">
        <f aca="false">SUM(N104:N104)</f>
        <v>0</v>
      </c>
      <c r="O105" s="14" t="n">
        <f aca="false">SUM(O104:O104)</f>
        <v>0</v>
      </c>
      <c r="P105" s="14" t="n">
        <f aca="false">SUM(P104:P104)</f>
        <v>588</v>
      </c>
      <c r="Q105" s="14" t="n">
        <f aca="false">SUM(Q104:Q104)</f>
        <v>0</v>
      </c>
      <c r="R105" s="15" t="n">
        <f aca="false">Q105/$P105</f>
        <v>0</v>
      </c>
      <c r="S105" s="14" t="n">
        <f aca="false">SUM(S104:S104)</f>
        <v>0</v>
      </c>
      <c r="T105" s="15" t="n">
        <f aca="false">S105/$P105</f>
        <v>0</v>
      </c>
      <c r="U105" s="14" t="n">
        <f aca="false">SUM(U104:U104)</f>
        <v>0</v>
      </c>
      <c r="V105" s="15" t="n">
        <f aca="false">U105/$P105</f>
        <v>0</v>
      </c>
      <c r="W105" s="14" t="n">
        <f aca="false">SUM(W104:W104)</f>
        <v>0</v>
      </c>
      <c r="X105" s="15" t="n">
        <f aca="false">W105/$P105</f>
        <v>0</v>
      </c>
      <c r="Y105" s="14" t="n">
        <f aca="false">SUM(Y104:Y104)</f>
        <v>588</v>
      </c>
      <c r="Z105" s="14" t="n">
        <f aca="false">SUM(Z104:Z104)</f>
        <v>588</v>
      </c>
    </row>
    <row r="106" customFormat="false" ht="13.9" hidden="false" customHeight="true" outlineLevel="0" collapsed="false">
      <c r="D106" s="79"/>
      <c r="E106" s="31"/>
      <c r="F106" s="31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  <c r="S106" s="80"/>
      <c r="T106" s="81"/>
      <c r="U106" s="80"/>
      <c r="V106" s="81"/>
      <c r="W106" s="80"/>
      <c r="X106" s="81"/>
      <c r="Y106" s="80"/>
      <c r="Z106" s="80"/>
    </row>
    <row r="107" customFormat="false" ht="13.9" hidden="false" customHeight="true" outlineLevel="0" collapsed="false">
      <c r="D107" s="60" t="s">
        <v>156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customFormat="false" ht="13.9" hidden="false" customHeight="true" outlineLevel="0" collapsed="false">
      <c r="D108" s="7" t="s">
        <v>33</v>
      </c>
      <c r="E108" s="7" t="s">
        <v>34</v>
      </c>
      <c r="F108" s="7" t="s">
        <v>35</v>
      </c>
      <c r="G108" s="7" t="s">
        <v>1</v>
      </c>
      <c r="H108" s="7" t="s">
        <v>2</v>
      </c>
      <c r="I108" s="7" t="s">
        <v>3</v>
      </c>
      <c r="J108" s="7" t="s">
        <v>4</v>
      </c>
      <c r="K108" s="7" t="s">
        <v>5</v>
      </c>
      <c r="L108" s="7" t="s">
        <v>6</v>
      </c>
      <c r="M108" s="7" t="s">
        <v>7</v>
      </c>
      <c r="N108" s="7" t="s">
        <v>8</v>
      </c>
      <c r="O108" s="7" t="s">
        <v>9</v>
      </c>
      <c r="P108" s="7" t="s">
        <v>10</v>
      </c>
      <c r="Q108" s="7" t="s">
        <v>11</v>
      </c>
      <c r="R108" s="8" t="s">
        <v>12</v>
      </c>
      <c r="S108" s="7" t="s">
        <v>13</v>
      </c>
      <c r="T108" s="8" t="s">
        <v>14</v>
      </c>
      <c r="U108" s="7" t="s">
        <v>15</v>
      </c>
      <c r="V108" s="8" t="s">
        <v>16</v>
      </c>
      <c r="W108" s="7" t="s">
        <v>17</v>
      </c>
      <c r="X108" s="8" t="s">
        <v>18</v>
      </c>
      <c r="Y108" s="7" t="s">
        <v>19</v>
      </c>
      <c r="Z108" s="7" t="s">
        <v>20</v>
      </c>
    </row>
    <row r="109" customFormat="false" ht="13.9" hidden="false" customHeight="true" outlineLevel="0" collapsed="false">
      <c r="A109" s="1" t="n">
        <v>1</v>
      </c>
      <c r="B109" s="1" t="n">
        <v>1</v>
      </c>
      <c r="C109" s="1" t="n">
        <v>7</v>
      </c>
      <c r="D109" s="74" t="s">
        <v>157</v>
      </c>
      <c r="E109" s="10" t="n">
        <v>610</v>
      </c>
      <c r="F109" s="10" t="s">
        <v>129</v>
      </c>
      <c r="G109" s="11" t="n">
        <v>3240.37</v>
      </c>
      <c r="H109" s="11" t="n">
        <v>4183.72</v>
      </c>
      <c r="I109" s="11" t="n">
        <v>3647</v>
      </c>
      <c r="J109" s="11" t="n">
        <v>4294.73</v>
      </c>
      <c r="K109" s="11" t="n">
        <v>3529</v>
      </c>
      <c r="L109" s="11"/>
      <c r="M109" s="11"/>
      <c r="N109" s="11"/>
      <c r="O109" s="11"/>
      <c r="P109" s="33" t="n">
        <f aca="false">K109+SUM(L109:O109)</f>
        <v>3529</v>
      </c>
      <c r="Q109" s="33"/>
      <c r="R109" s="34" t="n">
        <f aca="false">Q109/$P109</f>
        <v>0</v>
      </c>
      <c r="S109" s="33"/>
      <c r="T109" s="34" t="n">
        <f aca="false">S109/$P109</f>
        <v>0</v>
      </c>
      <c r="U109" s="33"/>
      <c r="V109" s="34" t="n">
        <f aca="false">U109/$P109</f>
        <v>0</v>
      </c>
      <c r="W109" s="33"/>
      <c r="X109" s="34" t="n">
        <f aca="false">W109/$P109</f>
        <v>0</v>
      </c>
      <c r="Y109" s="11" t="n">
        <f aca="false">K109</f>
        <v>3529</v>
      </c>
      <c r="Z109" s="11" t="n">
        <f aca="false">Y109</f>
        <v>3529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4"/>
      <c r="E110" s="10" t="n">
        <v>620</v>
      </c>
      <c r="F110" s="10" t="s">
        <v>130</v>
      </c>
      <c r="G110" s="11" t="n">
        <v>1177.05</v>
      </c>
      <c r="H110" s="11" t="n">
        <v>1504.41</v>
      </c>
      <c r="I110" s="11" t="n">
        <v>1274</v>
      </c>
      <c r="J110" s="11" t="n">
        <v>1545.8</v>
      </c>
      <c r="K110" s="11" t="n">
        <v>1233</v>
      </c>
      <c r="L110" s="11"/>
      <c r="M110" s="11"/>
      <c r="N110" s="11"/>
      <c r="O110" s="11"/>
      <c r="P110" s="33" t="n">
        <f aca="false">K110+SUM(L110:O110)</f>
        <v>1233</v>
      </c>
      <c r="Q110" s="33"/>
      <c r="R110" s="34" t="n">
        <f aca="false">Q110/$P110</f>
        <v>0</v>
      </c>
      <c r="S110" s="33"/>
      <c r="T110" s="34" t="n">
        <f aca="false">S110/$P110</f>
        <v>0</v>
      </c>
      <c r="U110" s="33"/>
      <c r="V110" s="34" t="n">
        <f aca="false">U110/$P110</f>
        <v>0</v>
      </c>
      <c r="W110" s="33"/>
      <c r="X110" s="34" t="n">
        <f aca="false">W110/$P110</f>
        <v>0</v>
      </c>
      <c r="Y110" s="11" t="n">
        <f aca="false">K110</f>
        <v>1233</v>
      </c>
      <c r="Z110" s="11" t="n">
        <f aca="false">Y110</f>
        <v>1233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4"/>
      <c r="E111" s="10" t="n">
        <v>630</v>
      </c>
      <c r="F111" s="10" t="s">
        <v>131</v>
      </c>
      <c r="G111" s="11" t="n">
        <v>1123.32</v>
      </c>
      <c r="H111" s="11" t="n">
        <v>513.22</v>
      </c>
      <c r="I111" s="33" t="n">
        <v>1280</v>
      </c>
      <c r="J111" s="33" t="n">
        <v>860.71</v>
      </c>
      <c r="K111" s="33" t="n">
        <f aca="false">príjmy!H109+príjmy!H110-K109-K110</f>
        <v>799</v>
      </c>
      <c r="L111" s="33"/>
      <c r="M111" s="33"/>
      <c r="N111" s="33"/>
      <c r="O111" s="33"/>
      <c r="P111" s="33" t="n">
        <f aca="false">K111+SUM(L111:O111)</f>
        <v>799</v>
      </c>
      <c r="Q111" s="33"/>
      <c r="R111" s="34" t="n">
        <f aca="false">Q111/$P111</f>
        <v>0</v>
      </c>
      <c r="S111" s="33"/>
      <c r="T111" s="34" t="n">
        <f aca="false">S111/$P111</f>
        <v>0</v>
      </c>
      <c r="U111" s="33"/>
      <c r="V111" s="34" t="n">
        <f aca="false">U111/$P111</f>
        <v>0</v>
      </c>
      <c r="W111" s="33"/>
      <c r="X111" s="34" t="n">
        <f aca="false">W111/$P111</f>
        <v>0</v>
      </c>
      <c r="Y111" s="11" t="n">
        <f aca="false">K111</f>
        <v>799</v>
      </c>
      <c r="Z111" s="11" t="n">
        <f aca="false">Y111</f>
        <v>799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5" t="s">
        <v>21</v>
      </c>
      <c r="E112" s="35" t="n">
        <v>111</v>
      </c>
      <c r="F112" s="35" t="s">
        <v>134</v>
      </c>
      <c r="G112" s="36" t="n">
        <f aca="false">SUM(G109:G111)</f>
        <v>5540.74</v>
      </c>
      <c r="H112" s="36" t="n">
        <f aca="false">SUM(H109:H111)</f>
        <v>6201.35</v>
      </c>
      <c r="I112" s="90" t="n">
        <f aca="false">SUM(I109:I111)</f>
        <v>6201</v>
      </c>
      <c r="J112" s="90" t="n">
        <f aca="false">SUM(J109:J111)</f>
        <v>6701.24</v>
      </c>
      <c r="K112" s="90" t="n">
        <f aca="false">SUM(K109:K111)</f>
        <v>5561</v>
      </c>
      <c r="L112" s="90" t="n">
        <f aca="false">SUM(L109:L111)</f>
        <v>0</v>
      </c>
      <c r="M112" s="90" t="n">
        <f aca="false">SUM(M109:M111)</f>
        <v>0</v>
      </c>
      <c r="N112" s="90" t="n">
        <f aca="false">SUM(N109:N111)</f>
        <v>0</v>
      </c>
      <c r="O112" s="90" t="n">
        <f aca="false">SUM(O109:O111)</f>
        <v>0</v>
      </c>
      <c r="P112" s="90" t="n">
        <f aca="false">SUM(P109:P111)</f>
        <v>5561</v>
      </c>
      <c r="Q112" s="90" t="n">
        <f aca="false">SUM(Q109:Q111)</f>
        <v>0</v>
      </c>
      <c r="R112" s="91" t="n">
        <f aca="false">Q112/$P112</f>
        <v>0</v>
      </c>
      <c r="S112" s="90" t="n">
        <f aca="false">SUM(S109:S111)</f>
        <v>0</v>
      </c>
      <c r="T112" s="91" t="n">
        <f aca="false">S112/$P112</f>
        <v>0</v>
      </c>
      <c r="U112" s="90" t="n">
        <f aca="false">SUM(U109:U111)</f>
        <v>0</v>
      </c>
      <c r="V112" s="91" t="n">
        <f aca="false">U112/$P112</f>
        <v>0</v>
      </c>
      <c r="W112" s="90" t="n">
        <f aca="false">SUM(W109:W111)</f>
        <v>0</v>
      </c>
      <c r="X112" s="91" t="n">
        <f aca="false">W112/$P112</f>
        <v>0</v>
      </c>
      <c r="Y112" s="36" t="n">
        <f aca="false">SUM(Y109:Y111)</f>
        <v>5561</v>
      </c>
      <c r="Z112" s="36" t="n">
        <f aca="false">SUM(Z109:Z111)</f>
        <v>5561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4" t="s">
        <v>157</v>
      </c>
      <c r="E113" s="10" t="n">
        <v>610</v>
      </c>
      <c r="F113" s="10" t="s">
        <v>129</v>
      </c>
      <c r="G113" s="11" t="n">
        <v>5046.47</v>
      </c>
      <c r="H113" s="11" t="n">
        <v>7296.19</v>
      </c>
      <c r="I113" s="11" t="n">
        <v>7947</v>
      </c>
      <c r="J113" s="11" t="n">
        <v>2793.14</v>
      </c>
      <c r="K113" s="11" t="n">
        <v>2831</v>
      </c>
      <c r="L113" s="11"/>
      <c r="M113" s="11"/>
      <c r="N113" s="11"/>
      <c r="O113" s="11"/>
      <c r="P113" s="33" t="n">
        <f aca="false">K113+SUM(L113:O113)</f>
        <v>2831</v>
      </c>
      <c r="Q113" s="33"/>
      <c r="R113" s="34" t="n">
        <f aca="false">Q113/$P113</f>
        <v>0</v>
      </c>
      <c r="S113" s="33"/>
      <c r="T113" s="34" t="n">
        <f aca="false">S113/$P113</f>
        <v>0</v>
      </c>
      <c r="U113" s="33"/>
      <c r="V113" s="34" t="n">
        <f aca="false">U113/$P113</f>
        <v>0</v>
      </c>
      <c r="W113" s="33"/>
      <c r="X113" s="34" t="n">
        <f aca="false">W113/$P113</f>
        <v>0</v>
      </c>
      <c r="Y113" s="11" t="n">
        <v>3078</v>
      </c>
      <c r="Z113" s="11" t="n">
        <v>3350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4"/>
      <c r="E114" s="10" t="n">
        <v>620</v>
      </c>
      <c r="F114" s="10" t="s">
        <v>130</v>
      </c>
      <c r="G114" s="11" t="n">
        <v>2012.04</v>
      </c>
      <c r="H114" s="11" t="n">
        <v>2717.55</v>
      </c>
      <c r="I114" s="11" t="n">
        <v>2975</v>
      </c>
      <c r="J114" s="11" t="n">
        <v>990.48</v>
      </c>
      <c r="K114" s="11" t="n">
        <v>1086</v>
      </c>
      <c r="L114" s="11"/>
      <c r="M114" s="11"/>
      <c r="N114" s="11"/>
      <c r="O114" s="11"/>
      <c r="P114" s="33" t="n">
        <f aca="false">K114+SUM(L114:O114)</f>
        <v>1086</v>
      </c>
      <c r="Q114" s="33"/>
      <c r="R114" s="34" t="n">
        <f aca="false">Q114/$P114</f>
        <v>0</v>
      </c>
      <c r="S114" s="33"/>
      <c r="T114" s="34" t="n">
        <f aca="false">S114/$P114</f>
        <v>0</v>
      </c>
      <c r="U114" s="33"/>
      <c r="V114" s="34" t="n">
        <f aca="false">U114/$P114</f>
        <v>0</v>
      </c>
      <c r="W114" s="33"/>
      <c r="X114" s="34" t="n">
        <f aca="false">W114/$P114</f>
        <v>0</v>
      </c>
      <c r="Y114" s="11" t="n">
        <v>1178</v>
      </c>
      <c r="Z114" s="11" t="n">
        <v>1278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4"/>
      <c r="E115" s="10" t="n">
        <v>630</v>
      </c>
      <c r="F115" s="10" t="s">
        <v>131</v>
      </c>
      <c r="G115" s="11" t="n">
        <v>1107.77</v>
      </c>
      <c r="H115" s="11" t="n">
        <v>1142.66</v>
      </c>
      <c r="I115" s="11" t="n">
        <v>1309</v>
      </c>
      <c r="J115" s="11" t="n">
        <v>378.35</v>
      </c>
      <c r="K115" s="11" t="n">
        <f aca="false">1052+255</f>
        <v>1307</v>
      </c>
      <c r="L115" s="11"/>
      <c r="M115" s="11"/>
      <c r="N115" s="11"/>
      <c r="O115" s="11"/>
      <c r="P115" s="33" t="n">
        <f aca="false">K115+SUM(L115:O115)</f>
        <v>1307</v>
      </c>
      <c r="Q115" s="33"/>
      <c r="R115" s="34" t="n">
        <f aca="false">Q115/$P115</f>
        <v>0</v>
      </c>
      <c r="S115" s="33"/>
      <c r="T115" s="34" t="n">
        <f aca="false">S115/$P115</f>
        <v>0</v>
      </c>
      <c r="U115" s="33"/>
      <c r="V115" s="34" t="n">
        <f aca="false">U115/$P115</f>
        <v>0</v>
      </c>
      <c r="W115" s="33"/>
      <c r="X115" s="34" t="n">
        <f aca="false">W115/$P115</f>
        <v>0</v>
      </c>
      <c r="Y115" s="11" t="n">
        <f aca="false">1051+255</f>
        <v>1306</v>
      </c>
      <c r="Z115" s="11" t="n">
        <f aca="false">1054+255</f>
        <v>1309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74"/>
      <c r="E116" s="10" t="n">
        <v>640</v>
      </c>
      <c r="F116" s="10" t="s">
        <v>132</v>
      </c>
      <c r="G116" s="11" t="n">
        <v>347.04</v>
      </c>
      <c r="H116" s="11" t="n">
        <v>0</v>
      </c>
      <c r="I116" s="11" t="n">
        <v>0</v>
      </c>
      <c r="J116" s="11" t="n">
        <v>144.56</v>
      </c>
      <c r="K116" s="11" t="n">
        <v>0</v>
      </c>
      <c r="L116" s="11"/>
      <c r="M116" s="11"/>
      <c r="N116" s="11"/>
      <c r="O116" s="11"/>
      <c r="P116" s="11" t="n">
        <f aca="false">K116+SUM(L116:O116)</f>
        <v>0</v>
      </c>
      <c r="Q116" s="11"/>
      <c r="R116" s="12" t="e">
        <f aca="false">Q116/$P116</f>
        <v>#DIV/0!</v>
      </c>
      <c r="S116" s="11"/>
      <c r="T116" s="12" t="e">
        <f aca="false">S116/$P116</f>
        <v>#DIV/0!</v>
      </c>
      <c r="U116" s="11"/>
      <c r="V116" s="12" t="e">
        <f aca="false">U116/$P116</f>
        <v>#DIV/0!</v>
      </c>
      <c r="W116" s="11"/>
      <c r="X116" s="12" t="e">
        <f aca="false">W116/$P116</f>
        <v>#DIV/0!</v>
      </c>
      <c r="Y116" s="11" t="n">
        <f aca="false">K116</f>
        <v>0</v>
      </c>
      <c r="Z116" s="11" t="n">
        <f aca="false">Y116</f>
        <v>0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75" t="s">
        <v>21</v>
      </c>
      <c r="E117" s="35" t="n">
        <v>41</v>
      </c>
      <c r="F117" s="35" t="s">
        <v>23</v>
      </c>
      <c r="G117" s="36" t="n">
        <f aca="false">SUM(G113:G116)</f>
        <v>8513.32</v>
      </c>
      <c r="H117" s="36" t="n">
        <f aca="false">SUM(H113:H116)</f>
        <v>11156.4</v>
      </c>
      <c r="I117" s="36" t="n">
        <f aca="false">SUM(I113:I116)</f>
        <v>12231</v>
      </c>
      <c r="J117" s="36" t="n">
        <f aca="false">SUM(J113:J116)</f>
        <v>4306.53</v>
      </c>
      <c r="K117" s="36" t="n">
        <f aca="false">SUM(K113:K116)</f>
        <v>5224</v>
      </c>
      <c r="L117" s="36" t="n">
        <f aca="false">SUM(L113:L116)</f>
        <v>0</v>
      </c>
      <c r="M117" s="36" t="n">
        <f aca="false">SUM(M113:M116)</f>
        <v>0</v>
      </c>
      <c r="N117" s="36" t="n">
        <f aca="false">SUM(N113:N116)</f>
        <v>0</v>
      </c>
      <c r="O117" s="36" t="n">
        <f aca="false">SUM(O113:O116)</f>
        <v>0</v>
      </c>
      <c r="P117" s="36" t="n">
        <f aca="false">SUM(P113:P116)</f>
        <v>5224</v>
      </c>
      <c r="Q117" s="36" t="n">
        <f aca="false">SUM(Q113:Q116)</f>
        <v>0</v>
      </c>
      <c r="R117" s="37" t="n">
        <f aca="false">Q117/$P117</f>
        <v>0</v>
      </c>
      <c r="S117" s="36" t="n">
        <f aca="false">SUM(S113:S116)</f>
        <v>0</v>
      </c>
      <c r="T117" s="37" t="n">
        <f aca="false">S117/$P117</f>
        <v>0</v>
      </c>
      <c r="U117" s="36" t="n">
        <f aca="false">SUM(U113:U116)</f>
        <v>0</v>
      </c>
      <c r="V117" s="37" t="n">
        <f aca="false">U117/$P117</f>
        <v>0</v>
      </c>
      <c r="W117" s="36" t="n">
        <f aca="false">SUM(W113:W116)</f>
        <v>0</v>
      </c>
      <c r="X117" s="37" t="n">
        <f aca="false">W117/$P117</f>
        <v>0</v>
      </c>
      <c r="Y117" s="36" t="n">
        <f aca="false">SUM(Y113:Y116)</f>
        <v>5562</v>
      </c>
      <c r="Z117" s="36" t="n">
        <f aca="false">SUM(Z113:Z116)</f>
        <v>5937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68" t="s">
        <v>157</v>
      </c>
      <c r="E118" s="10" t="n">
        <v>640</v>
      </c>
      <c r="F118" s="10" t="s">
        <v>132</v>
      </c>
      <c r="G118" s="11" t="n">
        <v>91.06</v>
      </c>
      <c r="H118" s="11" t="n">
        <v>119.31</v>
      </c>
      <c r="I118" s="11" t="n">
        <v>120</v>
      </c>
      <c r="J118" s="11" t="n">
        <v>54.6</v>
      </c>
      <c r="K118" s="11" t="n">
        <v>55</v>
      </c>
      <c r="L118" s="11"/>
      <c r="M118" s="11"/>
      <c r="N118" s="11"/>
      <c r="O118" s="11"/>
      <c r="P118" s="11" t="n">
        <f aca="false">K118+SUM(L118:O118)</f>
        <v>55</v>
      </c>
      <c r="Q118" s="11"/>
      <c r="R118" s="12" t="n">
        <f aca="false">Q118/$P118</f>
        <v>0</v>
      </c>
      <c r="S118" s="11"/>
      <c r="T118" s="12" t="n">
        <f aca="false">S118/$P118</f>
        <v>0</v>
      </c>
      <c r="U118" s="11"/>
      <c r="V118" s="12" t="n">
        <f aca="false">U118/$P118</f>
        <v>0</v>
      </c>
      <c r="W118" s="11"/>
      <c r="X118" s="12" t="n">
        <f aca="false">W118/$P118</f>
        <v>0</v>
      </c>
      <c r="Y118" s="11" t="n">
        <f aca="false">K118</f>
        <v>55</v>
      </c>
      <c r="Z118" s="11" t="n">
        <f aca="false">Y118</f>
        <v>55</v>
      </c>
    </row>
    <row r="119" customFormat="false" ht="13.9" hidden="false" customHeight="true" outlineLevel="0" collapsed="false">
      <c r="A119" s="1" t="n">
        <v>1</v>
      </c>
      <c r="B119" s="1" t="n">
        <v>1</v>
      </c>
      <c r="C119" s="1" t="n">
        <v>7</v>
      </c>
      <c r="D119" s="75" t="s">
        <v>21</v>
      </c>
      <c r="E119" s="35" t="n">
        <v>72</v>
      </c>
      <c r="F119" s="35" t="s">
        <v>25</v>
      </c>
      <c r="G119" s="36" t="n">
        <f aca="false">SUM(G118:G118)</f>
        <v>91.06</v>
      </c>
      <c r="H119" s="36" t="n">
        <f aca="false">SUM(H118:H118)</f>
        <v>119.31</v>
      </c>
      <c r="I119" s="36" t="n">
        <f aca="false">SUM(I118:I118)</f>
        <v>120</v>
      </c>
      <c r="J119" s="36" t="n">
        <f aca="false">SUM(J118:J118)</f>
        <v>54.6</v>
      </c>
      <c r="K119" s="36" t="n">
        <f aca="false">SUM(K118:K118)</f>
        <v>55</v>
      </c>
      <c r="L119" s="36" t="n">
        <f aca="false">SUM(L118:L118)</f>
        <v>0</v>
      </c>
      <c r="M119" s="36" t="n">
        <f aca="false">SUM(M118:M118)</f>
        <v>0</v>
      </c>
      <c r="N119" s="36" t="n">
        <f aca="false">SUM(N118:N118)</f>
        <v>0</v>
      </c>
      <c r="O119" s="36" t="n">
        <f aca="false">SUM(O118:O118)</f>
        <v>0</v>
      </c>
      <c r="P119" s="36" t="n">
        <f aca="false">SUM(P118:P118)</f>
        <v>55</v>
      </c>
      <c r="Q119" s="36" t="n">
        <f aca="false">SUM(Q118:Q118)</f>
        <v>0</v>
      </c>
      <c r="R119" s="37" t="n">
        <f aca="false">Q119/$P119</f>
        <v>0</v>
      </c>
      <c r="S119" s="36" t="n">
        <f aca="false">SUM(S118:S118)</f>
        <v>0</v>
      </c>
      <c r="T119" s="37" t="n">
        <f aca="false">S119/$P119</f>
        <v>0</v>
      </c>
      <c r="U119" s="36" t="n">
        <f aca="false">SUM(U118:U118)</f>
        <v>0</v>
      </c>
      <c r="V119" s="37" t="n">
        <f aca="false">U119/$P119</f>
        <v>0</v>
      </c>
      <c r="W119" s="36" t="n">
        <f aca="false">SUM(W118:W118)</f>
        <v>0</v>
      </c>
      <c r="X119" s="37" t="n">
        <f aca="false">W119/$P119</f>
        <v>0</v>
      </c>
      <c r="Y119" s="36" t="n">
        <f aca="false">SUM(Y118:Y118)</f>
        <v>55</v>
      </c>
      <c r="Z119" s="36" t="n">
        <f aca="false">SUM(Z118:Z118)</f>
        <v>55</v>
      </c>
    </row>
    <row r="120" customFormat="false" ht="13.9" hidden="false" customHeight="true" outlineLevel="0" collapsed="false">
      <c r="A120" s="1" t="n">
        <v>1</v>
      </c>
      <c r="B120" s="1" t="n">
        <v>1</v>
      </c>
      <c r="C120" s="1" t="n">
        <v>7</v>
      </c>
      <c r="D120" s="17"/>
      <c r="E120" s="18"/>
      <c r="F120" s="13" t="s">
        <v>124</v>
      </c>
      <c r="G120" s="14" t="n">
        <f aca="false">G112+G117+G119</f>
        <v>14145.12</v>
      </c>
      <c r="H120" s="14" t="n">
        <f aca="false">H112+H117+H119</f>
        <v>17477.06</v>
      </c>
      <c r="I120" s="14" t="n">
        <f aca="false">I112+I117+I119</f>
        <v>18552</v>
      </c>
      <c r="J120" s="14" t="n">
        <f aca="false">J112+J117+J119</f>
        <v>11062.37</v>
      </c>
      <c r="K120" s="14" t="n">
        <f aca="false">K112+K117+K119</f>
        <v>10840</v>
      </c>
      <c r="L120" s="14" t="n">
        <f aca="false">L112+L117+L119</f>
        <v>0</v>
      </c>
      <c r="M120" s="14" t="n">
        <f aca="false">M112+M117+M119</f>
        <v>0</v>
      </c>
      <c r="N120" s="14" t="n">
        <f aca="false">N112+N117+N119</f>
        <v>0</v>
      </c>
      <c r="O120" s="14" t="n">
        <f aca="false">O112+O117+O119</f>
        <v>0</v>
      </c>
      <c r="P120" s="14" t="n">
        <f aca="false">P112+P117+P119</f>
        <v>10840</v>
      </c>
      <c r="Q120" s="14" t="n">
        <f aca="false">Q112+Q117+Q119</f>
        <v>0</v>
      </c>
      <c r="R120" s="15" t="n">
        <f aca="false">Q120/$P120</f>
        <v>0</v>
      </c>
      <c r="S120" s="14" t="n">
        <f aca="false">S112+S117+S119</f>
        <v>0</v>
      </c>
      <c r="T120" s="15" t="n">
        <f aca="false">S120/$P120</f>
        <v>0</v>
      </c>
      <c r="U120" s="14" t="n">
        <f aca="false">U112+U117+U119</f>
        <v>0</v>
      </c>
      <c r="V120" s="15" t="n">
        <f aca="false">U120/$P120</f>
        <v>0</v>
      </c>
      <c r="W120" s="14" t="n">
        <f aca="false">W112+W117+W119</f>
        <v>0</v>
      </c>
      <c r="X120" s="15" t="n">
        <f aca="false">W120/$P120</f>
        <v>0</v>
      </c>
      <c r="Y120" s="14" t="n">
        <f aca="false">Y112+Y117+Y119</f>
        <v>11178</v>
      </c>
      <c r="Z120" s="14" t="n">
        <f aca="false">Z112+Z117+Z119</f>
        <v>11553</v>
      </c>
    </row>
    <row r="122" customFormat="false" ht="13.9" hidden="false" customHeight="true" outlineLevel="0" collapsed="false">
      <c r="D122" s="28" t="s">
        <v>158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customFormat="false" ht="13.9" hidden="false" customHeight="true" outlineLevel="0" collapsed="false">
      <c r="D123" s="7" t="s">
        <v>33</v>
      </c>
      <c r="E123" s="7" t="s">
        <v>34</v>
      </c>
      <c r="F123" s="7" t="s">
        <v>35</v>
      </c>
      <c r="G123" s="7" t="s">
        <v>1</v>
      </c>
      <c r="H123" s="7" t="s">
        <v>2</v>
      </c>
      <c r="I123" s="7" t="s">
        <v>3</v>
      </c>
      <c r="J123" s="7" t="s">
        <v>4</v>
      </c>
      <c r="K123" s="7" t="s">
        <v>5</v>
      </c>
      <c r="L123" s="7" t="s">
        <v>6</v>
      </c>
      <c r="M123" s="7" t="s">
        <v>7</v>
      </c>
      <c r="N123" s="7" t="s">
        <v>8</v>
      </c>
      <c r="O123" s="7" t="s">
        <v>9</v>
      </c>
      <c r="P123" s="7" t="s">
        <v>10</v>
      </c>
      <c r="Q123" s="7" t="s">
        <v>11</v>
      </c>
      <c r="R123" s="8" t="s">
        <v>12</v>
      </c>
      <c r="S123" s="7" t="s">
        <v>13</v>
      </c>
      <c r="T123" s="8" t="s">
        <v>14</v>
      </c>
      <c r="U123" s="7" t="s">
        <v>15</v>
      </c>
      <c r="V123" s="8" t="s">
        <v>16</v>
      </c>
      <c r="W123" s="7" t="s">
        <v>17</v>
      </c>
      <c r="X123" s="8" t="s">
        <v>18</v>
      </c>
      <c r="Y123" s="7" t="s">
        <v>19</v>
      </c>
      <c r="Z123" s="7" t="s">
        <v>20</v>
      </c>
    </row>
    <row r="124" customFormat="false" ht="13.9" hidden="false" customHeight="true" outlineLevel="0" collapsed="false">
      <c r="A124" s="1" t="n">
        <v>1</v>
      </c>
      <c r="B124" s="1" t="n">
        <v>2</v>
      </c>
      <c r="D124" s="10" t="s">
        <v>128</v>
      </c>
      <c r="E124" s="10" t="n">
        <v>640</v>
      </c>
      <c r="F124" s="10" t="s">
        <v>91</v>
      </c>
      <c r="G124" s="11" t="n">
        <v>3612.98</v>
      </c>
      <c r="H124" s="11" t="n">
        <v>4254.03</v>
      </c>
      <c r="I124" s="11" t="n">
        <v>3636</v>
      </c>
      <c r="J124" s="11" t="n">
        <v>4719.74</v>
      </c>
      <c r="K124" s="11" t="n">
        <f aca="false">príjmy!H106+príjmy!H107</f>
        <v>4242</v>
      </c>
      <c r="L124" s="11"/>
      <c r="M124" s="11"/>
      <c r="N124" s="11"/>
      <c r="O124" s="11"/>
      <c r="P124" s="11" t="n">
        <f aca="false">K124+SUM(L124:O124)</f>
        <v>4242</v>
      </c>
      <c r="Q124" s="11"/>
      <c r="R124" s="12" t="n">
        <f aca="false">Q124/$P124</f>
        <v>0</v>
      </c>
      <c r="S124" s="11"/>
      <c r="T124" s="12" t="n">
        <f aca="false">S124/$P124</f>
        <v>0</v>
      </c>
      <c r="U124" s="11"/>
      <c r="V124" s="12" t="n">
        <f aca="false">U124/$P124</f>
        <v>0</v>
      </c>
      <c r="W124" s="11"/>
      <c r="X124" s="12" t="n">
        <f aca="false">W124/$P124</f>
        <v>0</v>
      </c>
      <c r="Y124" s="11" t="n">
        <f aca="false">príjmy!V106+príjmy!V107</f>
        <v>4242</v>
      </c>
      <c r="Z124" s="11" t="n">
        <f aca="false">príjmy!W106+príjmy!W107</f>
        <v>4242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75" t="s">
        <v>21</v>
      </c>
      <c r="E125" s="35" t="n">
        <v>111</v>
      </c>
      <c r="F125" s="35" t="s">
        <v>134</v>
      </c>
      <c r="G125" s="36" t="n">
        <f aca="false">SUM(G124)</f>
        <v>3612.98</v>
      </c>
      <c r="H125" s="36" t="n">
        <f aca="false">SUM(H124)</f>
        <v>4254.03</v>
      </c>
      <c r="I125" s="36" t="n">
        <f aca="false">SUM(I124)</f>
        <v>3636</v>
      </c>
      <c r="J125" s="36" t="n">
        <f aca="false">SUM(J124)</f>
        <v>4719.74</v>
      </c>
      <c r="K125" s="36" t="n">
        <f aca="false">SUM(K124)</f>
        <v>4242</v>
      </c>
      <c r="L125" s="36" t="n">
        <f aca="false">SUM(L124)</f>
        <v>0</v>
      </c>
      <c r="M125" s="36" t="n">
        <f aca="false">SUM(M124)</f>
        <v>0</v>
      </c>
      <c r="N125" s="36" t="n">
        <f aca="false">SUM(N124)</f>
        <v>0</v>
      </c>
      <c r="O125" s="36" t="n">
        <f aca="false">SUM(O124)</f>
        <v>0</v>
      </c>
      <c r="P125" s="36" t="n">
        <f aca="false">SUM(P124)</f>
        <v>4242</v>
      </c>
      <c r="Q125" s="36" t="n">
        <f aca="false">SUM(Q124)</f>
        <v>0</v>
      </c>
      <c r="R125" s="37" t="n">
        <f aca="false">Q125/$P125</f>
        <v>0</v>
      </c>
      <c r="S125" s="36" t="n">
        <f aca="false">SUM(S124)</f>
        <v>0</v>
      </c>
      <c r="T125" s="37" t="n">
        <f aca="false">S125/$P125</f>
        <v>0</v>
      </c>
      <c r="U125" s="36" t="n">
        <f aca="false">SUM(U124)</f>
        <v>0</v>
      </c>
      <c r="V125" s="37" t="n">
        <f aca="false">U125/$P125</f>
        <v>0</v>
      </c>
      <c r="W125" s="36" t="n">
        <f aca="false">SUM(W124)</f>
        <v>0</v>
      </c>
      <c r="X125" s="37" t="n">
        <f aca="false">W125/$P125</f>
        <v>0</v>
      </c>
      <c r="Y125" s="36" t="n">
        <f aca="false">SUM(Y124)</f>
        <v>4242</v>
      </c>
      <c r="Z125" s="36" t="n">
        <f aca="false">SUM(Z124)</f>
        <v>4242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30" t="s">
        <v>159</v>
      </c>
      <c r="E126" s="10" t="n">
        <v>640</v>
      </c>
      <c r="F126" s="10" t="s">
        <v>160</v>
      </c>
      <c r="G126" s="11" t="n">
        <v>211.42</v>
      </c>
      <c r="H126" s="11" t="n">
        <v>368.86</v>
      </c>
      <c r="I126" s="11" t="n">
        <v>216</v>
      </c>
      <c r="J126" s="11" t="n">
        <v>215.58</v>
      </c>
      <c r="K126" s="11" t="n">
        <v>196</v>
      </c>
      <c r="L126" s="11"/>
      <c r="M126" s="11"/>
      <c r="N126" s="11"/>
      <c r="O126" s="11"/>
      <c r="P126" s="11" t="n">
        <f aca="false">K126+SUM(L126:O126)</f>
        <v>196</v>
      </c>
      <c r="Q126" s="11"/>
      <c r="R126" s="12" t="n">
        <f aca="false">Q126/$P126</f>
        <v>0</v>
      </c>
      <c r="S126" s="11"/>
      <c r="T126" s="12" t="n">
        <f aca="false">S126/$P126</f>
        <v>0</v>
      </c>
      <c r="U126" s="11"/>
      <c r="V126" s="12" t="n">
        <f aca="false">U126/$P126</f>
        <v>0</v>
      </c>
      <c r="W126" s="11"/>
      <c r="X126" s="12" t="n">
        <f aca="false">W126/$P126</f>
        <v>0</v>
      </c>
      <c r="Y126" s="11" t="n">
        <f aca="false">K126</f>
        <v>196</v>
      </c>
      <c r="Z126" s="11" t="n">
        <f aca="false">Y126</f>
        <v>196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10" t="s">
        <v>128</v>
      </c>
      <c r="E127" s="10" t="n">
        <v>640</v>
      </c>
      <c r="F127" s="10" t="s">
        <v>91</v>
      </c>
      <c r="G127" s="11" t="n">
        <v>6457.97</v>
      </c>
      <c r="H127" s="11" t="n">
        <v>6712.81</v>
      </c>
      <c r="I127" s="11" t="n">
        <v>11110</v>
      </c>
      <c r="J127" s="11" t="n">
        <v>10026.26</v>
      </c>
      <c r="K127" s="11" t="n">
        <v>10885</v>
      </c>
      <c r="L127" s="11"/>
      <c r="M127" s="11"/>
      <c r="N127" s="11"/>
      <c r="O127" s="11"/>
      <c r="P127" s="11" t="n">
        <f aca="false">K127+SUM(L127:O127)</f>
        <v>10885</v>
      </c>
      <c r="Q127" s="11"/>
      <c r="R127" s="12" t="n">
        <f aca="false">Q127/$P127</f>
        <v>0</v>
      </c>
      <c r="S127" s="11"/>
      <c r="T127" s="12" t="n">
        <f aca="false">S127/$P127</f>
        <v>0</v>
      </c>
      <c r="U127" s="11"/>
      <c r="V127" s="12" t="n">
        <f aca="false">U127/$P127</f>
        <v>0</v>
      </c>
      <c r="W127" s="11"/>
      <c r="X127" s="12" t="n">
        <f aca="false">W127/$P127</f>
        <v>0</v>
      </c>
      <c r="Y127" s="11" t="n">
        <f aca="false">K127</f>
        <v>10885</v>
      </c>
      <c r="Z127" s="11" t="n">
        <f aca="false">Y127</f>
        <v>10885</v>
      </c>
    </row>
    <row r="128" customFormat="false" ht="13.9" hidden="false" customHeight="true" outlineLevel="0" collapsed="false">
      <c r="A128" s="1" t="n">
        <v>1</v>
      </c>
      <c r="B128" s="1" t="n">
        <v>2</v>
      </c>
      <c r="D128" s="75" t="s">
        <v>21</v>
      </c>
      <c r="E128" s="35" t="n">
        <v>41</v>
      </c>
      <c r="F128" s="35" t="s">
        <v>23</v>
      </c>
      <c r="G128" s="36" t="n">
        <f aca="false">SUM(G126:G127)</f>
        <v>6669.39</v>
      </c>
      <c r="H128" s="36" t="n">
        <f aca="false">SUM(H126:H127)</f>
        <v>7081.67</v>
      </c>
      <c r="I128" s="36" t="n">
        <f aca="false">SUM(I126:I127)</f>
        <v>11326</v>
      </c>
      <c r="J128" s="36" t="n">
        <f aca="false">SUM(J126:J127)</f>
        <v>10241.84</v>
      </c>
      <c r="K128" s="36" t="n">
        <f aca="false">SUM(K126:K127)</f>
        <v>11081</v>
      </c>
      <c r="L128" s="36" t="n">
        <f aca="false">SUM(L126:L127)</f>
        <v>0</v>
      </c>
      <c r="M128" s="36" t="n">
        <f aca="false">SUM(M126:M127)</f>
        <v>0</v>
      </c>
      <c r="N128" s="36" t="n">
        <f aca="false">SUM(N126:N127)</f>
        <v>0</v>
      </c>
      <c r="O128" s="36" t="n">
        <f aca="false">SUM(O126:O127)</f>
        <v>0</v>
      </c>
      <c r="P128" s="36" t="n">
        <f aca="false">SUM(P126:P127)</f>
        <v>11081</v>
      </c>
      <c r="Q128" s="36" t="n">
        <f aca="false">SUM(Q126:Q127)</f>
        <v>0</v>
      </c>
      <c r="R128" s="37" t="n">
        <f aca="false">Q128/$P128</f>
        <v>0</v>
      </c>
      <c r="S128" s="36" t="n">
        <f aca="false">SUM(S126:S127)</f>
        <v>0</v>
      </c>
      <c r="T128" s="37" t="n">
        <f aca="false">S128/$P128</f>
        <v>0</v>
      </c>
      <c r="U128" s="36" t="n">
        <f aca="false">SUM(U126:U127)</f>
        <v>0</v>
      </c>
      <c r="V128" s="37" t="n">
        <f aca="false">U128/$P128</f>
        <v>0</v>
      </c>
      <c r="W128" s="36" t="n">
        <f aca="false">SUM(W126:W127)</f>
        <v>0</v>
      </c>
      <c r="X128" s="37" t="n">
        <f aca="false">W128/$P128</f>
        <v>0</v>
      </c>
      <c r="Y128" s="36" t="n">
        <f aca="false">SUM(Y126:Y127)</f>
        <v>11081</v>
      </c>
      <c r="Z128" s="36" t="n">
        <f aca="false">SUM(Z126:Z127)</f>
        <v>11081</v>
      </c>
    </row>
    <row r="129" customFormat="false" ht="13.9" hidden="false" customHeight="true" outlineLevel="0" collapsed="false">
      <c r="A129" s="1" t="n">
        <v>1</v>
      </c>
      <c r="B129" s="1" t="n">
        <v>2</v>
      </c>
      <c r="D129" s="17"/>
      <c r="E129" s="18"/>
      <c r="F129" s="13" t="s">
        <v>124</v>
      </c>
      <c r="G129" s="14" t="n">
        <f aca="false">G125+G128</f>
        <v>10282.37</v>
      </c>
      <c r="H129" s="14" t="n">
        <f aca="false">H125+H128</f>
        <v>11335.7</v>
      </c>
      <c r="I129" s="14" t="n">
        <f aca="false">I125+I128</f>
        <v>14962</v>
      </c>
      <c r="J129" s="14" t="n">
        <f aca="false">J125+J128</f>
        <v>14961.58</v>
      </c>
      <c r="K129" s="14" t="n">
        <f aca="false">K125+K128</f>
        <v>15323</v>
      </c>
      <c r="L129" s="14" t="n">
        <f aca="false">L125+L128</f>
        <v>0</v>
      </c>
      <c r="M129" s="14" t="n">
        <f aca="false">M125+M128</f>
        <v>0</v>
      </c>
      <c r="N129" s="14" t="n">
        <f aca="false">N125+N128</f>
        <v>0</v>
      </c>
      <c r="O129" s="14" t="n">
        <f aca="false">O125+O128</f>
        <v>0</v>
      </c>
      <c r="P129" s="14" t="n">
        <f aca="false">P125+P128</f>
        <v>15323</v>
      </c>
      <c r="Q129" s="14" t="n">
        <f aca="false">Q125+Q128</f>
        <v>0</v>
      </c>
      <c r="R129" s="15" t="n">
        <f aca="false">Q129/$P129</f>
        <v>0</v>
      </c>
      <c r="S129" s="14" t="n">
        <f aca="false">S125+S128</f>
        <v>0</v>
      </c>
      <c r="T129" s="15" t="n">
        <f aca="false">S129/$P129</f>
        <v>0</v>
      </c>
      <c r="U129" s="14" t="n">
        <f aca="false">U125+U128</f>
        <v>0</v>
      </c>
      <c r="V129" s="15" t="n">
        <f aca="false">U129/$P129</f>
        <v>0</v>
      </c>
      <c r="W129" s="14" t="n">
        <f aca="false">W125+W128</f>
        <v>0</v>
      </c>
      <c r="X129" s="15" t="n">
        <f aca="false">W129/$P129</f>
        <v>0</v>
      </c>
      <c r="Y129" s="14" t="n">
        <f aca="false">Y125+Y128</f>
        <v>15323</v>
      </c>
      <c r="Z129" s="14" t="n">
        <f aca="false">Z125+Z128</f>
        <v>15323</v>
      </c>
    </row>
    <row r="131" customFormat="false" ht="13.9" hidden="false" customHeight="true" outlineLevel="0" collapsed="false">
      <c r="D131" s="28" t="s">
        <v>161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customFormat="false" ht="13.9" hidden="false" customHeight="true" outlineLevel="0" collapsed="false">
      <c r="D132" s="7" t="s">
        <v>33</v>
      </c>
      <c r="E132" s="7" t="s">
        <v>34</v>
      </c>
      <c r="F132" s="7" t="s">
        <v>35</v>
      </c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customFormat="false" ht="13.9" hidden="false" customHeight="true" outlineLevel="0" collapsed="false">
      <c r="A133" s="1" t="n">
        <v>1</v>
      </c>
      <c r="B133" s="1" t="n">
        <v>3</v>
      </c>
      <c r="D133" s="10" t="s">
        <v>162</v>
      </c>
      <c r="E133" s="10" t="n">
        <v>630</v>
      </c>
      <c r="F133" s="10" t="s">
        <v>163</v>
      </c>
      <c r="G133" s="11" t="n">
        <v>10535.39</v>
      </c>
      <c r="H133" s="11" t="n">
        <v>288</v>
      </c>
      <c r="I133" s="11" t="n">
        <v>10300</v>
      </c>
      <c r="J133" s="11" t="n">
        <v>9816.96</v>
      </c>
      <c r="K133" s="11" t="n">
        <v>5660</v>
      </c>
      <c r="L133" s="11"/>
      <c r="M133" s="11"/>
      <c r="N133" s="11"/>
      <c r="O133" s="11"/>
      <c r="P133" s="11" t="n">
        <f aca="false">K133+SUM(L133:O133)</f>
        <v>5660</v>
      </c>
      <c r="Q133" s="11"/>
      <c r="R133" s="12" t="n">
        <f aca="false">Q133/$P133</f>
        <v>0</v>
      </c>
      <c r="S133" s="11"/>
      <c r="T133" s="12" t="n">
        <f aca="false">S133/$P133</f>
        <v>0</v>
      </c>
      <c r="U133" s="11"/>
      <c r="V133" s="12" t="n">
        <f aca="false">U133/$P133</f>
        <v>0</v>
      </c>
      <c r="W133" s="11"/>
      <c r="X133" s="12" t="n">
        <f aca="false">W133/$P133</f>
        <v>0</v>
      </c>
      <c r="Y133" s="11" t="n">
        <v>300</v>
      </c>
      <c r="Z133" s="11" t="n">
        <f aca="false">Y133</f>
        <v>300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68" t="s">
        <v>164</v>
      </c>
      <c r="E134" s="10" t="n">
        <v>630</v>
      </c>
      <c r="F134" s="10" t="s">
        <v>165</v>
      </c>
      <c r="G134" s="11" t="n">
        <v>462</v>
      </c>
      <c r="H134" s="11" t="n">
        <v>161</v>
      </c>
      <c r="I134" s="11" t="n">
        <v>0</v>
      </c>
      <c r="J134" s="11" t="n">
        <v>0</v>
      </c>
      <c r="K134" s="11" t="n">
        <v>0</v>
      </c>
      <c r="L134" s="11"/>
      <c r="M134" s="11"/>
      <c r="N134" s="11"/>
      <c r="O134" s="11"/>
      <c r="P134" s="11" t="n">
        <f aca="false">K134+SUM(L134:O134)</f>
        <v>0</v>
      </c>
      <c r="Q134" s="11"/>
      <c r="R134" s="12" t="e">
        <f aca="false">Q134/$P134</f>
        <v>#DIV/0!</v>
      </c>
      <c r="S134" s="11"/>
      <c r="T134" s="12" t="e">
        <f aca="false">S134/$P134</f>
        <v>#DIV/0!</v>
      </c>
      <c r="U134" s="11"/>
      <c r="V134" s="12" t="e">
        <f aca="false">U134/$P134</f>
        <v>#DIV/0!</v>
      </c>
      <c r="W134" s="11"/>
      <c r="X134" s="12" t="e">
        <f aca="false">W134/$P134</f>
        <v>#DIV/0!</v>
      </c>
      <c r="Y134" s="11" t="n">
        <f aca="false">K134</f>
        <v>0</v>
      </c>
      <c r="Z134" s="11" t="n">
        <f aca="false">Y134</f>
        <v>0</v>
      </c>
    </row>
    <row r="135" customFormat="false" ht="13.9" hidden="false" customHeight="true" outlineLevel="0" collapsed="false">
      <c r="A135" s="1" t="n">
        <v>1</v>
      </c>
      <c r="B135" s="1" t="n">
        <v>3</v>
      </c>
      <c r="D135" s="38" t="s">
        <v>128</v>
      </c>
      <c r="E135" s="10" t="n">
        <v>620</v>
      </c>
      <c r="F135" s="10" t="s">
        <v>130</v>
      </c>
      <c r="G135" s="11" t="n">
        <v>40.65</v>
      </c>
      <c r="H135" s="11" t="n">
        <v>0</v>
      </c>
      <c r="I135" s="11" t="n">
        <v>0</v>
      </c>
      <c r="J135" s="11" t="n">
        <v>0</v>
      </c>
      <c r="K135" s="11" t="n">
        <v>0</v>
      </c>
      <c r="L135" s="11"/>
      <c r="M135" s="11"/>
      <c r="N135" s="11"/>
      <c r="O135" s="11"/>
      <c r="P135" s="11" t="n">
        <f aca="false">K135+SUM(L135:O135)</f>
        <v>0</v>
      </c>
      <c r="Q135" s="11"/>
      <c r="R135" s="12" t="e">
        <f aca="false">Q135/$P135</f>
        <v>#DIV/0!</v>
      </c>
      <c r="S135" s="11"/>
      <c r="T135" s="12" t="e">
        <f aca="false">S135/$P135</f>
        <v>#DIV/0!</v>
      </c>
      <c r="U135" s="11"/>
      <c r="V135" s="12" t="e">
        <f aca="false">U135/$P135</f>
        <v>#DIV/0!</v>
      </c>
      <c r="W135" s="11"/>
      <c r="X135" s="12" t="e">
        <f aca="false">W135/$P135</f>
        <v>#DIV/0!</v>
      </c>
      <c r="Y135" s="11" t="n">
        <f aca="false">K135</f>
        <v>0</v>
      </c>
      <c r="Z135" s="11" t="n">
        <f aca="false">Y135</f>
        <v>0</v>
      </c>
    </row>
    <row r="136" customFormat="false" ht="13.9" hidden="false" customHeight="true" outlineLevel="0" collapsed="false">
      <c r="A136" s="1" t="n">
        <v>1</v>
      </c>
      <c r="B136" s="1" t="n">
        <v>3</v>
      </c>
      <c r="D136" s="38" t="s">
        <v>128</v>
      </c>
      <c r="E136" s="10" t="n">
        <v>630</v>
      </c>
      <c r="F136" s="10" t="s">
        <v>131</v>
      </c>
      <c r="G136" s="11" t="n">
        <v>4685.15</v>
      </c>
      <c r="H136" s="11" t="n">
        <v>1858.55</v>
      </c>
      <c r="I136" s="11" t="n">
        <v>7135</v>
      </c>
      <c r="J136" s="11" t="n">
        <v>3703.18</v>
      </c>
      <c r="K136" s="11" t="n">
        <v>3647</v>
      </c>
      <c r="L136" s="11"/>
      <c r="M136" s="11"/>
      <c r="N136" s="11"/>
      <c r="O136" s="11"/>
      <c r="P136" s="11" t="n">
        <f aca="false">K136+SUM(L136:O136)</f>
        <v>3647</v>
      </c>
      <c r="Q136" s="11"/>
      <c r="R136" s="12" t="n">
        <f aca="false">Q136/$P136</f>
        <v>0</v>
      </c>
      <c r="S136" s="11"/>
      <c r="T136" s="12" t="n">
        <f aca="false">S136/$P136</f>
        <v>0</v>
      </c>
      <c r="U136" s="11"/>
      <c r="V136" s="12" t="n">
        <f aca="false">U136/$P136</f>
        <v>0</v>
      </c>
      <c r="W136" s="11"/>
      <c r="X136" s="12" t="n">
        <f aca="false">W136/$P136</f>
        <v>0</v>
      </c>
      <c r="Y136" s="11" t="n">
        <f aca="false">K136</f>
        <v>3647</v>
      </c>
      <c r="Z136" s="11" t="n">
        <f aca="false">Y136</f>
        <v>3647</v>
      </c>
    </row>
    <row r="137" customFormat="false" ht="13.9" hidden="false" customHeight="true" outlineLevel="0" collapsed="false">
      <c r="A137" s="1" t="n">
        <v>1</v>
      </c>
      <c r="B137" s="1" t="n">
        <v>3</v>
      </c>
      <c r="D137" s="67" t="s">
        <v>21</v>
      </c>
      <c r="E137" s="13" t="n">
        <v>41</v>
      </c>
      <c r="F137" s="13" t="s">
        <v>23</v>
      </c>
      <c r="G137" s="14" t="n">
        <f aca="false">SUM(G133:G136)</f>
        <v>15723.19</v>
      </c>
      <c r="H137" s="14" t="n">
        <f aca="false">SUM(H133:H136)</f>
        <v>2307.55</v>
      </c>
      <c r="I137" s="14" t="n">
        <f aca="false">SUM(I133:I136)</f>
        <v>17435</v>
      </c>
      <c r="J137" s="14" t="n">
        <f aca="false">SUM(J133:J136)</f>
        <v>13520.14</v>
      </c>
      <c r="K137" s="14" t="n">
        <f aca="false">SUM(K133:K136)</f>
        <v>9307</v>
      </c>
      <c r="L137" s="14" t="n">
        <f aca="false">SUM(L133:L136)</f>
        <v>0</v>
      </c>
      <c r="M137" s="14" t="n">
        <f aca="false">SUM(M133:M136)</f>
        <v>0</v>
      </c>
      <c r="N137" s="14" t="n">
        <f aca="false">SUM(N133:N136)</f>
        <v>0</v>
      </c>
      <c r="O137" s="14" t="n">
        <f aca="false">SUM(O133:O136)</f>
        <v>0</v>
      </c>
      <c r="P137" s="14" t="n">
        <f aca="false">SUM(P133:P136)</f>
        <v>9307</v>
      </c>
      <c r="Q137" s="14" t="n">
        <f aca="false">SUM(Q133:Q136)</f>
        <v>0</v>
      </c>
      <c r="R137" s="15" t="n">
        <f aca="false">Q137/$P137</f>
        <v>0</v>
      </c>
      <c r="S137" s="14" t="n">
        <f aca="false">SUM(S133:S136)</f>
        <v>0</v>
      </c>
      <c r="T137" s="15" t="n">
        <f aca="false">S137/$P137</f>
        <v>0</v>
      </c>
      <c r="U137" s="14" t="n">
        <f aca="false">SUM(U133:U136)</f>
        <v>0</v>
      </c>
      <c r="V137" s="15" t="n">
        <f aca="false">U137/$P137</f>
        <v>0</v>
      </c>
      <c r="W137" s="14" t="n">
        <f aca="false">SUM(W133:W136)</f>
        <v>0</v>
      </c>
      <c r="X137" s="15" t="n">
        <f aca="false">W137/$P137</f>
        <v>0</v>
      </c>
      <c r="Y137" s="14" t="n">
        <f aca="false">SUM(Y133:Y136)</f>
        <v>3947</v>
      </c>
      <c r="Z137" s="14" t="n">
        <f aca="false">SUM(Z133:Z136)</f>
        <v>3947</v>
      </c>
    </row>
    <row r="139" customFormat="false" ht="13.9" hidden="false" customHeight="true" outlineLevel="0" collapsed="false">
      <c r="E139" s="39" t="s">
        <v>57</v>
      </c>
      <c r="F139" s="17" t="s">
        <v>149</v>
      </c>
      <c r="G139" s="40" t="n">
        <v>1122</v>
      </c>
      <c r="H139" s="40" t="n">
        <v>744</v>
      </c>
      <c r="I139" s="40" t="n">
        <v>585</v>
      </c>
      <c r="J139" s="40" t="n">
        <v>539</v>
      </c>
      <c r="K139" s="40" t="n">
        <v>440</v>
      </c>
      <c r="L139" s="40"/>
      <c r="M139" s="40"/>
      <c r="N139" s="40"/>
      <c r="O139" s="40"/>
      <c r="P139" s="40" t="n">
        <f aca="false">K139+SUM(L139:O139)</f>
        <v>440</v>
      </c>
      <c r="Q139" s="40"/>
      <c r="R139" s="41" t="n">
        <f aca="false">Q139/$P139</f>
        <v>0</v>
      </c>
      <c r="S139" s="40"/>
      <c r="T139" s="41" t="n">
        <f aca="false">S139/$P139</f>
        <v>0</v>
      </c>
      <c r="U139" s="40"/>
      <c r="V139" s="41" t="n">
        <f aca="false">U139/$P139</f>
        <v>0</v>
      </c>
      <c r="W139" s="40"/>
      <c r="X139" s="42" t="n">
        <f aca="false">W139/$P139</f>
        <v>0</v>
      </c>
      <c r="Y139" s="40" t="n">
        <f aca="false">K139</f>
        <v>440</v>
      </c>
      <c r="Z139" s="43" t="n">
        <f aca="false">Y139</f>
        <v>440</v>
      </c>
    </row>
    <row r="140" customFormat="false" ht="13.9" hidden="false" customHeight="true" outlineLevel="0" collapsed="false">
      <c r="E140" s="44"/>
      <c r="F140" s="1" t="s">
        <v>150</v>
      </c>
      <c r="G140" s="46" t="n">
        <v>1260</v>
      </c>
      <c r="H140" s="46" t="n">
        <v>216</v>
      </c>
      <c r="I140" s="46" t="n">
        <v>220</v>
      </c>
      <c r="J140" s="46" t="n">
        <v>420</v>
      </c>
      <c r="K140" s="46" t="n">
        <v>72</v>
      </c>
      <c r="L140" s="46"/>
      <c r="M140" s="46"/>
      <c r="N140" s="46"/>
      <c r="O140" s="46"/>
      <c r="P140" s="46" t="n">
        <f aca="false">K140+SUM(L140:O140)</f>
        <v>72</v>
      </c>
      <c r="Q140" s="46"/>
      <c r="R140" s="2" t="n">
        <f aca="false">Q140/$P140</f>
        <v>0</v>
      </c>
      <c r="S140" s="46"/>
      <c r="T140" s="2" t="n">
        <f aca="false">S140/$P140</f>
        <v>0</v>
      </c>
      <c r="U140" s="46"/>
      <c r="V140" s="2" t="n">
        <f aca="false">U140/$P140</f>
        <v>0</v>
      </c>
      <c r="W140" s="46"/>
      <c r="X140" s="47" t="n">
        <f aca="false">W140/$P140</f>
        <v>0</v>
      </c>
      <c r="Y140" s="46" t="n">
        <f aca="false">K140</f>
        <v>72</v>
      </c>
      <c r="Z140" s="48" t="n">
        <f aca="false">Y140</f>
        <v>72</v>
      </c>
    </row>
    <row r="141" customFormat="false" ht="13.9" hidden="false" customHeight="true" outlineLevel="0" collapsed="false">
      <c r="E141" s="44"/>
      <c r="F141" s="45" t="s">
        <v>166</v>
      </c>
      <c r="G141" s="46" t="n">
        <v>9977.39</v>
      </c>
      <c r="H141" s="46" t="n">
        <v>0</v>
      </c>
      <c r="I141" s="49" t="n">
        <v>10000</v>
      </c>
      <c r="J141" s="49" t="n">
        <v>8556.96</v>
      </c>
      <c r="K141" s="49" t="n">
        <v>5360</v>
      </c>
      <c r="L141" s="49"/>
      <c r="M141" s="49"/>
      <c r="N141" s="49"/>
      <c r="O141" s="49"/>
      <c r="P141" s="49" t="n">
        <f aca="false">K141+SUM(L141:O141)</f>
        <v>5360</v>
      </c>
      <c r="Q141" s="49"/>
      <c r="R141" s="50" t="n">
        <f aca="false">Q141/$P141</f>
        <v>0</v>
      </c>
      <c r="S141" s="49"/>
      <c r="T141" s="50" t="n">
        <f aca="false">S141/$P141</f>
        <v>0</v>
      </c>
      <c r="U141" s="49"/>
      <c r="V141" s="50" t="n">
        <f aca="false">U141/$P141</f>
        <v>0</v>
      </c>
      <c r="W141" s="49"/>
      <c r="X141" s="51" t="n">
        <f aca="false">W141/$P141</f>
        <v>0</v>
      </c>
      <c r="Y141" s="46" t="n">
        <v>0</v>
      </c>
      <c r="Z141" s="48" t="n">
        <f aca="false">Y141</f>
        <v>0</v>
      </c>
    </row>
    <row r="142" customFormat="false" ht="13.9" hidden="false" customHeight="true" outlineLevel="0" collapsed="false">
      <c r="E142" s="44"/>
      <c r="F142" s="45" t="s">
        <v>167</v>
      </c>
      <c r="G142" s="49" t="n">
        <v>0</v>
      </c>
      <c r="H142" s="49" t="n">
        <v>0</v>
      </c>
      <c r="I142" s="49" t="n">
        <v>1000</v>
      </c>
      <c r="J142" s="49" t="n">
        <v>660</v>
      </c>
      <c r="K142" s="49" t="n">
        <v>1000</v>
      </c>
      <c r="L142" s="49"/>
      <c r="M142" s="49"/>
      <c r="N142" s="49"/>
      <c r="O142" s="49"/>
      <c r="P142" s="49" t="n">
        <f aca="false">K142+SUM(L142:O142)</f>
        <v>1000</v>
      </c>
      <c r="Q142" s="49"/>
      <c r="R142" s="50" t="n">
        <f aca="false">Q142/$P142</f>
        <v>0</v>
      </c>
      <c r="S142" s="49"/>
      <c r="T142" s="50" t="n">
        <f aca="false">S142/$P142</f>
        <v>0</v>
      </c>
      <c r="U142" s="49"/>
      <c r="V142" s="50" t="n">
        <f aca="false">U142/$P142</f>
        <v>0</v>
      </c>
      <c r="W142" s="49"/>
      <c r="X142" s="51" t="n">
        <f aca="false">W142/$P142</f>
        <v>0</v>
      </c>
      <c r="Y142" s="46" t="n">
        <v>0</v>
      </c>
      <c r="Z142" s="48" t="n">
        <f aca="false">Y142</f>
        <v>0</v>
      </c>
    </row>
    <row r="143" customFormat="false" ht="13.9" hidden="false" customHeight="true" outlineLevel="0" collapsed="false">
      <c r="E143" s="52"/>
      <c r="F143" s="86" t="s">
        <v>168</v>
      </c>
      <c r="G143" s="54" t="n">
        <v>596.76</v>
      </c>
      <c r="H143" s="54" t="n">
        <v>733.16</v>
      </c>
      <c r="I143" s="87" t="n">
        <v>5000</v>
      </c>
      <c r="J143" s="87" t="n">
        <v>1864.03</v>
      </c>
      <c r="K143" s="87" t="n">
        <v>1000</v>
      </c>
      <c r="L143" s="87"/>
      <c r="M143" s="87"/>
      <c r="N143" s="87"/>
      <c r="O143" s="87"/>
      <c r="P143" s="87" t="n">
        <f aca="false">K143+SUM(L143:O143)</f>
        <v>1000</v>
      </c>
      <c r="Q143" s="87"/>
      <c r="R143" s="88" t="n">
        <f aca="false">Q143/$P143</f>
        <v>0</v>
      </c>
      <c r="S143" s="87"/>
      <c r="T143" s="88" t="n">
        <f aca="false">S143/$P143</f>
        <v>0</v>
      </c>
      <c r="U143" s="87"/>
      <c r="V143" s="88" t="n">
        <f aca="false">U143/$P143</f>
        <v>0</v>
      </c>
      <c r="W143" s="87"/>
      <c r="X143" s="89" t="n">
        <f aca="false">W143/$P143</f>
        <v>0</v>
      </c>
      <c r="Y143" s="54" t="n">
        <v>730</v>
      </c>
      <c r="Z143" s="57" t="n">
        <f aca="false">Y143</f>
        <v>730</v>
      </c>
    </row>
    <row r="144" customFormat="false" ht="13.9" hidden="false" customHeight="true" outlineLevel="0" collapsed="false"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S144" s="46"/>
      <c r="U144" s="46"/>
      <c r="W144" s="46"/>
      <c r="Y144" s="46"/>
      <c r="Z144" s="46"/>
    </row>
    <row r="145" customFormat="false" ht="13.9" hidden="false" customHeight="true" outlineLevel="0" collapsed="false">
      <c r="D145" s="28" t="s">
        <v>169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customFormat="false" ht="13.9" hidden="false" customHeight="true" outlineLevel="0" collapsed="false">
      <c r="D146" s="7" t="s">
        <v>33</v>
      </c>
      <c r="E146" s="7" t="s">
        <v>34</v>
      </c>
      <c r="F146" s="7" t="s">
        <v>35</v>
      </c>
      <c r="G146" s="7" t="s">
        <v>1</v>
      </c>
      <c r="H146" s="7" t="s">
        <v>2</v>
      </c>
      <c r="I146" s="7" t="s">
        <v>3</v>
      </c>
      <c r="J146" s="7" t="s">
        <v>4</v>
      </c>
      <c r="K146" s="7" t="s">
        <v>5</v>
      </c>
      <c r="L146" s="7" t="s">
        <v>6</v>
      </c>
      <c r="M146" s="7" t="s">
        <v>7</v>
      </c>
      <c r="N146" s="7" t="s">
        <v>8</v>
      </c>
      <c r="O146" s="7" t="s">
        <v>9</v>
      </c>
      <c r="P146" s="7" t="s">
        <v>10</v>
      </c>
      <c r="Q146" s="7" t="s">
        <v>11</v>
      </c>
      <c r="R146" s="8" t="s">
        <v>12</v>
      </c>
      <c r="S146" s="7" t="s">
        <v>13</v>
      </c>
      <c r="T146" s="8" t="s">
        <v>14</v>
      </c>
      <c r="U146" s="7" t="s">
        <v>15</v>
      </c>
      <c r="V146" s="8" t="s">
        <v>16</v>
      </c>
      <c r="W146" s="7" t="s">
        <v>17</v>
      </c>
      <c r="X146" s="8" t="s">
        <v>18</v>
      </c>
      <c r="Y146" s="7" t="s">
        <v>19</v>
      </c>
      <c r="Z146" s="7" t="s">
        <v>20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2" t="s">
        <v>170</v>
      </c>
      <c r="E147" s="93" t="n">
        <v>620</v>
      </c>
      <c r="F147" s="93" t="s">
        <v>130</v>
      </c>
      <c r="G147" s="33" t="n">
        <v>50.81</v>
      </c>
      <c r="H147" s="33" t="n">
        <v>110.27</v>
      </c>
      <c r="I147" s="33" t="n">
        <v>55</v>
      </c>
      <c r="J147" s="33" t="n">
        <v>57.27</v>
      </c>
      <c r="K147" s="33" t="n">
        <v>2929</v>
      </c>
      <c r="L147" s="33"/>
      <c r="M147" s="33"/>
      <c r="N147" s="33"/>
      <c r="O147" s="33"/>
      <c r="P147" s="33" t="n">
        <f aca="false">K147+SUM(L147:O147)</f>
        <v>2929</v>
      </c>
      <c r="Q147" s="33"/>
      <c r="R147" s="34" t="n">
        <f aca="false">Q147/$P147</f>
        <v>0</v>
      </c>
      <c r="S147" s="33"/>
      <c r="T147" s="34" t="n">
        <f aca="false">S147/$P147</f>
        <v>0</v>
      </c>
      <c r="U147" s="33"/>
      <c r="V147" s="34" t="n">
        <f aca="false">U147/$P147</f>
        <v>0</v>
      </c>
      <c r="W147" s="33"/>
      <c r="X147" s="34" t="n">
        <f aca="false">W147/$P147</f>
        <v>0</v>
      </c>
      <c r="Y147" s="11" t="n">
        <v>114</v>
      </c>
      <c r="Z147" s="11" t="n">
        <v>0</v>
      </c>
    </row>
    <row r="148" customFormat="false" ht="13.9" hidden="false" customHeight="true" outlineLevel="0" collapsed="false">
      <c r="A148" s="1" t="n">
        <v>1</v>
      </c>
      <c r="B148" s="1" t="n">
        <v>4</v>
      </c>
      <c r="D148" s="92"/>
      <c r="E148" s="93" t="n">
        <v>630</v>
      </c>
      <c r="F148" s="93" t="s">
        <v>131</v>
      </c>
      <c r="G148" s="33" t="n">
        <v>1494.77</v>
      </c>
      <c r="H148" s="33" t="n">
        <v>4335.77</v>
      </c>
      <c r="I148" s="33" t="n">
        <v>1445</v>
      </c>
      <c r="J148" s="33" t="n">
        <f aca="false">2145.65+156.7</f>
        <v>2302.35</v>
      </c>
      <c r="K148" s="33" t="n">
        <f aca="false">príjmy!G97+príjmy!H97-157-K147</f>
        <v>8379</v>
      </c>
      <c r="L148" s="33"/>
      <c r="M148" s="33"/>
      <c r="N148" s="33"/>
      <c r="O148" s="33"/>
      <c r="P148" s="33" t="n">
        <f aca="false">K148+SUM(L148:O148)</f>
        <v>8379</v>
      </c>
      <c r="Q148" s="33"/>
      <c r="R148" s="34" t="n">
        <f aca="false">Q148/$P148</f>
        <v>0</v>
      </c>
      <c r="S148" s="33"/>
      <c r="T148" s="34" t="n">
        <f aca="false">S148/$P148</f>
        <v>0</v>
      </c>
      <c r="U148" s="33"/>
      <c r="V148" s="34" t="n">
        <f aca="false">U148/$P148</f>
        <v>0</v>
      </c>
      <c r="W148" s="33"/>
      <c r="X148" s="34" t="n">
        <f aca="false">W148/$P148</f>
        <v>0</v>
      </c>
      <c r="Y148" s="33" t="n">
        <f aca="false">príjmy!V98-Y147</f>
        <v>4286</v>
      </c>
      <c r="Z148" s="33" t="n">
        <f aca="false">príjmy!W98-Z147</f>
        <v>0</v>
      </c>
    </row>
    <row r="149" customFormat="false" ht="13.9" hidden="false" customHeight="true" outlineLevel="0" collapsed="false">
      <c r="A149" s="1" t="n">
        <v>1</v>
      </c>
      <c r="B149" s="1" t="n">
        <v>4</v>
      </c>
      <c r="D149" s="94" t="s">
        <v>21</v>
      </c>
      <c r="E149" s="95" t="n">
        <v>111</v>
      </c>
      <c r="F149" s="95" t="s">
        <v>134</v>
      </c>
      <c r="G149" s="96" t="n">
        <f aca="false">SUM(G147:G148)</f>
        <v>1545.58</v>
      </c>
      <c r="H149" s="96" t="n">
        <f aca="false">SUM(H147:H148)</f>
        <v>4446.04</v>
      </c>
      <c r="I149" s="96" t="n">
        <f aca="false">SUM(I147:I148)</f>
        <v>1500</v>
      </c>
      <c r="J149" s="96" t="n">
        <f aca="false">SUM(J147:J148)</f>
        <v>2359.62</v>
      </c>
      <c r="K149" s="96" t="n">
        <f aca="false">SUM(K147:K148)</f>
        <v>11308</v>
      </c>
      <c r="L149" s="96" t="n">
        <f aca="false">SUM(L147:L148)</f>
        <v>0</v>
      </c>
      <c r="M149" s="96" t="n">
        <f aca="false">SUM(M147:M148)</f>
        <v>0</v>
      </c>
      <c r="N149" s="96" t="n">
        <f aca="false">SUM(N147:N148)</f>
        <v>0</v>
      </c>
      <c r="O149" s="96" t="n">
        <f aca="false">SUM(O147:O148)</f>
        <v>0</v>
      </c>
      <c r="P149" s="96" t="n">
        <f aca="false">SUM(P147:P148)</f>
        <v>11308</v>
      </c>
      <c r="Q149" s="96" t="n">
        <f aca="false">SUM(Q147:Q148)</f>
        <v>0</v>
      </c>
      <c r="R149" s="97" t="n">
        <f aca="false">Q149/$P149</f>
        <v>0</v>
      </c>
      <c r="S149" s="96" t="n">
        <f aca="false">SUM(S147:S148)</f>
        <v>0</v>
      </c>
      <c r="T149" s="97" t="n">
        <f aca="false">S149/$P149</f>
        <v>0</v>
      </c>
      <c r="U149" s="96" t="n">
        <f aca="false">SUM(U147:U148)</f>
        <v>0</v>
      </c>
      <c r="V149" s="97" t="n">
        <f aca="false">U149/$P149</f>
        <v>0</v>
      </c>
      <c r="W149" s="96" t="n">
        <f aca="false">SUM(W147:W148)</f>
        <v>0</v>
      </c>
      <c r="X149" s="97" t="n">
        <f aca="false">W149/$P149</f>
        <v>0</v>
      </c>
      <c r="Y149" s="96" t="n">
        <f aca="false">SUM(Y147:Y148)</f>
        <v>4400</v>
      </c>
      <c r="Z149" s="96" t="n">
        <f aca="false">SUM(Z147:Z148)</f>
        <v>0</v>
      </c>
    </row>
    <row r="151" customFormat="false" ht="13.9" hidden="false" customHeight="true" outlineLevel="0" collapsed="false">
      <c r="D151" s="19" t="s">
        <v>171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customFormat="false" ht="13.9" hidden="false" customHeight="true" outlineLevel="0" collapsed="false">
      <c r="D152" s="6"/>
      <c r="E152" s="6"/>
      <c r="F152" s="6"/>
      <c r="G152" s="7" t="s">
        <v>1</v>
      </c>
      <c r="H152" s="7" t="s">
        <v>2</v>
      </c>
      <c r="I152" s="7" t="s">
        <v>3</v>
      </c>
      <c r="J152" s="7" t="s">
        <v>4</v>
      </c>
      <c r="K152" s="7" t="s">
        <v>5</v>
      </c>
      <c r="L152" s="7" t="s">
        <v>6</v>
      </c>
      <c r="M152" s="7" t="s">
        <v>7</v>
      </c>
      <c r="N152" s="7" t="s">
        <v>8</v>
      </c>
      <c r="O152" s="7" t="s">
        <v>9</v>
      </c>
      <c r="P152" s="7" t="s">
        <v>10</v>
      </c>
      <c r="Q152" s="7" t="s">
        <v>11</v>
      </c>
      <c r="R152" s="8" t="s">
        <v>12</v>
      </c>
      <c r="S152" s="7" t="s">
        <v>13</v>
      </c>
      <c r="T152" s="8" t="s">
        <v>14</v>
      </c>
      <c r="U152" s="7" t="s">
        <v>15</v>
      </c>
      <c r="V152" s="8" t="s">
        <v>16</v>
      </c>
      <c r="W152" s="7" t="s">
        <v>17</v>
      </c>
      <c r="X152" s="8" t="s">
        <v>18</v>
      </c>
      <c r="Y152" s="7" t="s">
        <v>19</v>
      </c>
      <c r="Z152" s="7" t="s">
        <v>20</v>
      </c>
    </row>
    <row r="153" customFormat="false" ht="13.9" hidden="false" customHeight="true" outlineLevel="0" collapsed="false">
      <c r="A153" s="1" t="n">
        <v>2</v>
      </c>
      <c r="D153" s="21" t="s">
        <v>21</v>
      </c>
      <c r="E153" s="22" t="n">
        <v>111</v>
      </c>
      <c r="F153" s="22" t="s">
        <v>47</v>
      </c>
      <c r="G153" s="23" t="n">
        <f aca="false">G163+G183+G199</f>
        <v>456466.12</v>
      </c>
      <c r="H153" s="23" t="n">
        <f aca="false">H163+H183+H199</f>
        <v>524485.78</v>
      </c>
      <c r="I153" s="23" t="n">
        <f aca="false">I163+I183+I199</f>
        <v>592147</v>
      </c>
      <c r="J153" s="23" t="n">
        <f aca="false">J163+J183+J199</f>
        <v>611878.44</v>
      </c>
      <c r="K153" s="23" t="n">
        <f aca="false">K163+K183+K199</f>
        <v>594111</v>
      </c>
      <c r="L153" s="23" t="n">
        <f aca="false">L163+L183+L199</f>
        <v>0</v>
      </c>
      <c r="M153" s="23" t="n">
        <f aca="false">M163+M183+M199</f>
        <v>0</v>
      </c>
      <c r="N153" s="23" t="n">
        <f aca="false">N163+N183+N199</f>
        <v>0</v>
      </c>
      <c r="O153" s="23" t="n">
        <f aca="false">O163+O183+O199</f>
        <v>0</v>
      </c>
      <c r="P153" s="23" t="n">
        <f aca="false">P163+P183+P199</f>
        <v>594111</v>
      </c>
      <c r="Q153" s="23" t="n">
        <f aca="false">Q163+Q183+Q199</f>
        <v>0</v>
      </c>
      <c r="R153" s="24" t="n">
        <f aca="false">Q153/$P153</f>
        <v>0</v>
      </c>
      <c r="S153" s="23" t="n">
        <f aca="false">S163+S183+S199</f>
        <v>0</v>
      </c>
      <c r="T153" s="24" t="n">
        <f aca="false">S153/$P153</f>
        <v>0</v>
      </c>
      <c r="U153" s="23" t="n">
        <f aca="false">U163+U183+U199</f>
        <v>0</v>
      </c>
      <c r="V153" s="24" t="n">
        <f aca="false">U153/$P153</f>
        <v>0</v>
      </c>
      <c r="W153" s="23" t="n">
        <f aca="false">W163+W183+W199</f>
        <v>0</v>
      </c>
      <c r="X153" s="24" t="n">
        <f aca="false">W153/$P153</f>
        <v>0</v>
      </c>
      <c r="Y153" s="23" t="n">
        <f aca="false">Y163+Y183+Y199</f>
        <v>594111</v>
      </c>
      <c r="Z153" s="23" t="n">
        <f aca="false">Z163+Z183+Z199</f>
        <v>594111</v>
      </c>
    </row>
    <row r="154" customFormat="false" ht="13.9" hidden="false" customHeight="true" outlineLevel="0" collapsed="false">
      <c r="A154" s="1" t="n">
        <v>2</v>
      </c>
      <c r="D154" s="21"/>
      <c r="E154" s="22" t="n">
        <v>41</v>
      </c>
      <c r="F154" s="22" t="s">
        <v>23</v>
      </c>
      <c r="G154" s="23" t="n">
        <f aca="false">G168+G188+G204</f>
        <v>273337.44</v>
      </c>
      <c r="H154" s="23" t="n">
        <f aca="false">H168+H188+H204</f>
        <v>301791.44</v>
      </c>
      <c r="I154" s="23" t="n">
        <f aca="false">I168+I188+I204</f>
        <v>370057</v>
      </c>
      <c r="J154" s="23" t="n">
        <f aca="false">J168+J188+J204</f>
        <v>258605.11</v>
      </c>
      <c r="K154" s="23" t="n">
        <f aca="false">K168+K188+K204</f>
        <v>343790</v>
      </c>
      <c r="L154" s="23" t="n">
        <f aca="false">L168+L188+L204</f>
        <v>0</v>
      </c>
      <c r="M154" s="23" t="n">
        <f aca="false">M168+M188+M204</f>
        <v>0</v>
      </c>
      <c r="N154" s="23" t="n">
        <f aca="false">N168+N188+N204</f>
        <v>0</v>
      </c>
      <c r="O154" s="23" t="n">
        <f aca="false">O168+O188+O204</f>
        <v>0</v>
      </c>
      <c r="P154" s="23" t="n">
        <f aca="false">P168+P188+P204</f>
        <v>343790</v>
      </c>
      <c r="Q154" s="23" t="n">
        <f aca="false">Q168+Q188+Q204</f>
        <v>0</v>
      </c>
      <c r="R154" s="24" t="n">
        <f aca="false">Q154/$P154</f>
        <v>0</v>
      </c>
      <c r="S154" s="23" t="n">
        <f aca="false">S168+S188+S204</f>
        <v>0</v>
      </c>
      <c r="T154" s="24" t="n">
        <f aca="false">S154/$P154</f>
        <v>0</v>
      </c>
      <c r="U154" s="23" t="n">
        <f aca="false">U168+U188+U204</f>
        <v>0</v>
      </c>
      <c r="V154" s="24" t="n">
        <f aca="false">U154/$P154</f>
        <v>0</v>
      </c>
      <c r="W154" s="23" t="n">
        <f aca="false">W168+W188+W204</f>
        <v>0</v>
      </c>
      <c r="X154" s="24" t="n">
        <f aca="false">W154/$P154</f>
        <v>0</v>
      </c>
      <c r="Y154" s="23" t="n">
        <f aca="false">Y168+Y188+Y204</f>
        <v>351586</v>
      </c>
      <c r="Z154" s="23" t="n">
        <f aca="false">Z168+Z188+Z204</f>
        <v>372594</v>
      </c>
    </row>
    <row r="155" customFormat="false" ht="13.9" hidden="false" customHeight="true" outlineLevel="0" collapsed="false">
      <c r="A155" s="1" t="n">
        <v>2</v>
      </c>
      <c r="D155" s="21"/>
      <c r="E155" s="22" t="n">
        <v>72</v>
      </c>
      <c r="F155" s="22" t="s">
        <v>25</v>
      </c>
      <c r="G155" s="23" t="n">
        <f aca="false">G171+G190+G206</f>
        <v>55075.9</v>
      </c>
      <c r="H155" s="23" t="n">
        <f aca="false">H171+H190+H206</f>
        <v>45351.94</v>
      </c>
      <c r="I155" s="23" t="n">
        <f aca="false">I171+I190+I206</f>
        <v>48343</v>
      </c>
      <c r="J155" s="23" t="n">
        <f aca="false">J171+J190+J206</f>
        <v>41689.45</v>
      </c>
      <c r="K155" s="23" t="n">
        <f aca="false">K171+K190+K206</f>
        <v>49061</v>
      </c>
      <c r="L155" s="23" t="n">
        <f aca="false">L171+L190+L206</f>
        <v>0</v>
      </c>
      <c r="M155" s="23" t="n">
        <f aca="false">M171+M190+M206</f>
        <v>0</v>
      </c>
      <c r="N155" s="23" t="n">
        <f aca="false">N171+N190+N206</f>
        <v>0</v>
      </c>
      <c r="O155" s="23" t="n">
        <f aca="false">O171+O190+O206</f>
        <v>0</v>
      </c>
      <c r="P155" s="23" t="n">
        <f aca="false">P171+P190+P206</f>
        <v>49061</v>
      </c>
      <c r="Q155" s="23" t="n">
        <f aca="false">Q171+Q190+Q206</f>
        <v>0</v>
      </c>
      <c r="R155" s="24" t="n">
        <f aca="false">Q155/$P155</f>
        <v>0</v>
      </c>
      <c r="S155" s="23" t="n">
        <f aca="false">S171+S190+S206</f>
        <v>0</v>
      </c>
      <c r="T155" s="24" t="n">
        <f aca="false">S155/$P155</f>
        <v>0</v>
      </c>
      <c r="U155" s="23" t="n">
        <f aca="false">U171+U190+U206</f>
        <v>0</v>
      </c>
      <c r="V155" s="24" t="n">
        <f aca="false">U155/$P155</f>
        <v>0</v>
      </c>
      <c r="W155" s="23" t="n">
        <f aca="false">W171+W190+W206</f>
        <v>0</v>
      </c>
      <c r="X155" s="24" t="n">
        <f aca="false">W155/$P155</f>
        <v>0</v>
      </c>
      <c r="Y155" s="23" t="n">
        <f aca="false">Y171+Y190+Y206</f>
        <v>49061</v>
      </c>
      <c r="Z155" s="23" t="n">
        <f aca="false">Z171+Z190+Z206</f>
        <v>49061</v>
      </c>
    </row>
    <row r="156" customFormat="false" ht="13.9" hidden="false" customHeight="true" outlineLevel="0" collapsed="false">
      <c r="A156" s="1" t="n">
        <v>2</v>
      </c>
      <c r="D156" s="17"/>
      <c r="E156" s="18"/>
      <c r="F156" s="25" t="s">
        <v>124</v>
      </c>
      <c r="G156" s="26" t="n">
        <f aca="false">SUM(G153:G155)</f>
        <v>784879.46</v>
      </c>
      <c r="H156" s="26" t="n">
        <f aca="false">SUM(H153:H155)</f>
        <v>871629.16</v>
      </c>
      <c r="I156" s="26" t="n">
        <f aca="false">SUM(I153:I155)</f>
        <v>1010547</v>
      </c>
      <c r="J156" s="26" t="n">
        <f aca="false">SUM(J153:J155)</f>
        <v>912173</v>
      </c>
      <c r="K156" s="26" t="n">
        <f aca="false">SUM(K153:K155)</f>
        <v>986962</v>
      </c>
      <c r="L156" s="26" t="n">
        <f aca="false">SUM(L153:L155)</f>
        <v>0</v>
      </c>
      <c r="M156" s="26" t="n">
        <f aca="false">SUM(M153:M155)</f>
        <v>0</v>
      </c>
      <c r="N156" s="26" t="n">
        <f aca="false">SUM(N153:N155)</f>
        <v>0</v>
      </c>
      <c r="O156" s="26" t="n">
        <f aca="false">SUM(O153:O155)</f>
        <v>0</v>
      </c>
      <c r="P156" s="26" t="n">
        <f aca="false">SUM(P153:P155)</f>
        <v>986962</v>
      </c>
      <c r="Q156" s="26" t="n">
        <f aca="false">SUM(Q153:Q155)</f>
        <v>0</v>
      </c>
      <c r="R156" s="27" t="n">
        <f aca="false">Q156/$P156</f>
        <v>0</v>
      </c>
      <c r="S156" s="26" t="n">
        <f aca="false">SUM(S153:S155)</f>
        <v>0</v>
      </c>
      <c r="T156" s="27" t="n">
        <f aca="false">S156/$P156</f>
        <v>0</v>
      </c>
      <c r="U156" s="26" t="n">
        <f aca="false">SUM(U153:U155)</f>
        <v>0</v>
      </c>
      <c r="V156" s="27" t="n">
        <f aca="false">U156/$P156</f>
        <v>0</v>
      </c>
      <c r="W156" s="26" t="n">
        <f aca="false">SUM(W153:W155)</f>
        <v>0</v>
      </c>
      <c r="X156" s="27" t="n">
        <f aca="false">W156/$P156</f>
        <v>0</v>
      </c>
      <c r="Y156" s="26" t="n">
        <f aca="false">SUM(Y153:Y155)</f>
        <v>994758</v>
      </c>
      <c r="Z156" s="26" t="n">
        <f aca="false">SUM(Z153:Z155)</f>
        <v>1015766</v>
      </c>
    </row>
    <row r="158" customFormat="false" ht="13.9" hidden="false" customHeight="true" outlineLevel="0" collapsed="false">
      <c r="D158" s="28" t="s">
        <v>172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9"/>
      <c r="S158" s="28"/>
      <c r="T158" s="29"/>
      <c r="U158" s="28"/>
      <c r="V158" s="29"/>
      <c r="W158" s="28"/>
      <c r="X158" s="29"/>
      <c r="Y158" s="28"/>
      <c r="Z158" s="28"/>
    </row>
    <row r="159" customFormat="false" ht="13.9" hidden="false" customHeight="true" outlineLevel="0" collapsed="false">
      <c r="D159" s="7" t="s">
        <v>33</v>
      </c>
      <c r="E159" s="7" t="s">
        <v>34</v>
      </c>
      <c r="F159" s="7" t="s">
        <v>35</v>
      </c>
      <c r="G159" s="7" t="s">
        <v>1</v>
      </c>
      <c r="H159" s="7" t="s">
        <v>2</v>
      </c>
      <c r="I159" s="7" t="s">
        <v>3</v>
      </c>
      <c r="J159" s="7" t="s">
        <v>4</v>
      </c>
      <c r="K159" s="7" t="s">
        <v>5</v>
      </c>
      <c r="L159" s="7" t="s">
        <v>6</v>
      </c>
      <c r="M159" s="7" t="s">
        <v>7</v>
      </c>
      <c r="N159" s="7" t="s">
        <v>8</v>
      </c>
      <c r="O159" s="7" t="s">
        <v>9</v>
      </c>
      <c r="P159" s="7" t="s">
        <v>10</v>
      </c>
      <c r="Q159" s="7" t="s">
        <v>11</v>
      </c>
      <c r="R159" s="8" t="s">
        <v>12</v>
      </c>
      <c r="S159" s="7" t="s">
        <v>13</v>
      </c>
      <c r="T159" s="8" t="s">
        <v>14</v>
      </c>
      <c r="U159" s="7" t="s">
        <v>15</v>
      </c>
      <c r="V159" s="8" t="s">
        <v>16</v>
      </c>
      <c r="W159" s="7" t="s">
        <v>17</v>
      </c>
      <c r="X159" s="8" t="s">
        <v>18</v>
      </c>
      <c r="Y159" s="7" t="s">
        <v>19</v>
      </c>
      <c r="Z159" s="7" t="s">
        <v>20</v>
      </c>
    </row>
    <row r="160" customFormat="false" ht="13.9" hidden="false" customHeight="true" outlineLevel="0" collapsed="false">
      <c r="A160" s="1" t="n">
        <v>2</v>
      </c>
      <c r="B160" s="1" t="n">
        <v>1</v>
      </c>
      <c r="D160" s="74" t="s">
        <v>159</v>
      </c>
      <c r="E160" s="10" t="n">
        <v>610</v>
      </c>
      <c r="F160" s="10" t="s">
        <v>129</v>
      </c>
      <c r="G160" s="11" t="n">
        <v>2315</v>
      </c>
      <c r="H160" s="11" t="n">
        <v>1374</v>
      </c>
      <c r="I160" s="11" t="n">
        <v>1400</v>
      </c>
      <c r="J160" s="11" t="n">
        <v>22206.97</v>
      </c>
      <c r="K160" s="11" t="n">
        <v>0</v>
      </c>
      <c r="L160" s="11"/>
      <c r="M160" s="11"/>
      <c r="N160" s="11"/>
      <c r="O160" s="11"/>
      <c r="P160" s="11" t="n">
        <f aca="false">K160+SUM(L160:O160)</f>
        <v>0</v>
      </c>
      <c r="Q160" s="11"/>
      <c r="R160" s="12" t="e">
        <f aca="false">Q160/$P160</f>
        <v>#DIV/0!</v>
      </c>
      <c r="S160" s="11"/>
      <c r="T160" s="12" t="e">
        <f aca="false">S160/$P160</f>
        <v>#DIV/0!</v>
      </c>
      <c r="U160" s="11"/>
      <c r="V160" s="12" t="e">
        <f aca="false">U160/$P160</f>
        <v>#DIV/0!</v>
      </c>
      <c r="W160" s="11"/>
      <c r="X160" s="12" t="e">
        <f aca="false">W160/$P160</f>
        <v>#DIV/0!</v>
      </c>
      <c r="Y160" s="11" t="n">
        <f aca="false">K160</f>
        <v>0</v>
      </c>
      <c r="Z160" s="11" t="n">
        <f aca="false">Y160</f>
        <v>0</v>
      </c>
    </row>
    <row r="161" customFormat="false" ht="13.9" hidden="false" customHeight="true" outlineLevel="0" collapsed="false">
      <c r="A161" s="1" t="n">
        <v>2</v>
      </c>
      <c r="B161" s="1" t="n">
        <v>1</v>
      </c>
      <c r="D161" s="74"/>
      <c r="E161" s="10" t="n">
        <v>620</v>
      </c>
      <c r="F161" s="10" t="s">
        <v>130</v>
      </c>
      <c r="G161" s="11" t="n">
        <v>809.09</v>
      </c>
      <c r="H161" s="11" t="n">
        <v>480.22</v>
      </c>
      <c r="I161" s="11" t="n">
        <v>490</v>
      </c>
      <c r="J161" s="11" t="n">
        <v>7733.38</v>
      </c>
      <c r="K161" s="11" t="n">
        <v>0</v>
      </c>
      <c r="L161" s="11"/>
      <c r="M161" s="11"/>
      <c r="N161" s="11"/>
      <c r="O161" s="11"/>
      <c r="P161" s="11" t="n">
        <f aca="false">K161+SUM(L161:O161)</f>
        <v>0</v>
      </c>
      <c r="Q161" s="11"/>
      <c r="R161" s="12" t="e">
        <f aca="false">Q161/$P161</f>
        <v>#DIV/0!</v>
      </c>
      <c r="S161" s="11"/>
      <c r="T161" s="12" t="e">
        <f aca="false">S161/$P161</f>
        <v>#DIV/0!</v>
      </c>
      <c r="U161" s="11"/>
      <c r="V161" s="12" t="e">
        <f aca="false">U161/$P161</f>
        <v>#DIV/0!</v>
      </c>
      <c r="W161" s="11"/>
      <c r="X161" s="12" t="e">
        <f aca="false">W161/$P161</f>
        <v>#DIV/0!</v>
      </c>
      <c r="Y161" s="11" t="n">
        <f aca="false">K161</f>
        <v>0</v>
      </c>
      <c r="Z161" s="11" t="n">
        <f aca="false">Y161</f>
        <v>0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74"/>
      <c r="E162" s="10" t="n">
        <v>630</v>
      </c>
      <c r="F162" s="10" t="s">
        <v>131</v>
      </c>
      <c r="G162" s="11" t="n">
        <v>1673.91</v>
      </c>
      <c r="H162" s="11" t="n">
        <v>8114.42</v>
      </c>
      <c r="I162" s="11" t="n">
        <v>2634</v>
      </c>
      <c r="J162" s="11" t="n">
        <v>2367.71</v>
      </c>
      <c r="K162" s="11" t="n">
        <f aca="false">príjmy!H94-K160-K161</f>
        <v>6002</v>
      </c>
      <c r="L162" s="11"/>
      <c r="M162" s="11"/>
      <c r="N162" s="11"/>
      <c r="O162" s="11"/>
      <c r="P162" s="11" t="n">
        <f aca="false">K162+SUM(L162:O162)</f>
        <v>6002</v>
      </c>
      <c r="Q162" s="11"/>
      <c r="R162" s="12" t="n">
        <f aca="false">Q162/$P162</f>
        <v>0</v>
      </c>
      <c r="S162" s="11"/>
      <c r="T162" s="12" t="n">
        <f aca="false">S162/$P162</f>
        <v>0</v>
      </c>
      <c r="U162" s="11"/>
      <c r="V162" s="12" t="n">
        <f aca="false">U162/$P162</f>
        <v>0</v>
      </c>
      <c r="W162" s="11"/>
      <c r="X162" s="12" t="n">
        <f aca="false">W162/$P162</f>
        <v>0</v>
      </c>
      <c r="Y162" s="11" t="n">
        <f aca="false">príjmy!V94-Y160-Y161</f>
        <v>6002</v>
      </c>
      <c r="Z162" s="11" t="n">
        <f aca="false">príjmy!W94-Z160-Z161</f>
        <v>6002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75" t="s">
        <v>21</v>
      </c>
      <c r="E163" s="35" t="s">
        <v>173</v>
      </c>
      <c r="F163" s="35" t="s">
        <v>174</v>
      </c>
      <c r="G163" s="36" t="n">
        <f aca="false">SUM(G160:G162)</f>
        <v>4798</v>
      </c>
      <c r="H163" s="36" t="n">
        <f aca="false">SUM(H160:H162)</f>
        <v>9968.64</v>
      </c>
      <c r="I163" s="36" t="n">
        <f aca="false">SUM(I160:I162)</f>
        <v>4524</v>
      </c>
      <c r="J163" s="36" t="n">
        <f aca="false">SUM(J160:J162)</f>
        <v>32308.06</v>
      </c>
      <c r="K163" s="36" t="n">
        <f aca="false">SUM(K160:K162)</f>
        <v>6002</v>
      </c>
      <c r="L163" s="36" t="n">
        <f aca="false">SUM(L160:L162)</f>
        <v>0</v>
      </c>
      <c r="M163" s="36" t="n">
        <f aca="false">SUM(M160:M162)</f>
        <v>0</v>
      </c>
      <c r="N163" s="36" t="n">
        <f aca="false">SUM(N160:N162)</f>
        <v>0</v>
      </c>
      <c r="O163" s="36" t="n">
        <f aca="false">SUM(O160:O162)</f>
        <v>0</v>
      </c>
      <c r="P163" s="36" t="n">
        <f aca="false">SUM(P160:P162)</f>
        <v>6002</v>
      </c>
      <c r="Q163" s="36" t="n">
        <f aca="false">SUM(Q160:Q162)</f>
        <v>0</v>
      </c>
      <c r="R163" s="37" t="n">
        <f aca="false">Q163/$P163</f>
        <v>0</v>
      </c>
      <c r="S163" s="36" t="n">
        <f aca="false">SUM(S160:S162)</f>
        <v>0</v>
      </c>
      <c r="T163" s="37" t="n">
        <f aca="false">S163/$P163</f>
        <v>0</v>
      </c>
      <c r="U163" s="36" t="n">
        <f aca="false">SUM(U160:U162)</f>
        <v>0</v>
      </c>
      <c r="V163" s="37" t="n">
        <f aca="false">U163/$P163</f>
        <v>0</v>
      </c>
      <c r="W163" s="36" t="n">
        <f aca="false">SUM(W160:W162)</f>
        <v>0</v>
      </c>
      <c r="X163" s="37" t="n">
        <f aca="false">W163/$P163</f>
        <v>0</v>
      </c>
      <c r="Y163" s="36" t="n">
        <f aca="false">SUM(Y160:Y162)</f>
        <v>6002</v>
      </c>
      <c r="Z163" s="36" t="n">
        <f aca="false">SUM(Z160:Z162)</f>
        <v>6002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74" t="s">
        <v>159</v>
      </c>
      <c r="E164" s="10" t="n">
        <v>610</v>
      </c>
      <c r="F164" s="10" t="s">
        <v>129</v>
      </c>
      <c r="G164" s="11" t="n">
        <v>97764.72</v>
      </c>
      <c r="H164" s="11" t="n">
        <v>115765.93</v>
      </c>
      <c r="I164" s="33" t="n">
        <v>148548</v>
      </c>
      <c r="J164" s="33" t="n">
        <v>103387.31</v>
      </c>
      <c r="K164" s="33" t="n">
        <v>144163</v>
      </c>
      <c r="L164" s="33"/>
      <c r="M164" s="33"/>
      <c r="N164" s="33"/>
      <c r="O164" s="33"/>
      <c r="P164" s="11" t="n">
        <f aca="false">K164+SUM(L164:O164)</f>
        <v>144163</v>
      </c>
      <c r="Q164" s="33"/>
      <c r="R164" s="37" t="n">
        <f aca="false">Q164/$P164</f>
        <v>0</v>
      </c>
      <c r="S164" s="33"/>
      <c r="T164" s="37" t="n">
        <f aca="false">S164/$P164</f>
        <v>0</v>
      </c>
      <c r="U164" s="33"/>
      <c r="V164" s="37" t="n">
        <f aca="false">U164/$P164</f>
        <v>0</v>
      </c>
      <c r="W164" s="33"/>
      <c r="X164" s="37" t="n">
        <f aca="false">W164/$P164</f>
        <v>0</v>
      </c>
      <c r="Y164" s="11" t="n">
        <v>149881</v>
      </c>
      <c r="Z164" s="11" t="n">
        <v>164374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74"/>
      <c r="E165" s="10" t="n">
        <v>620</v>
      </c>
      <c r="F165" s="10" t="s">
        <v>130</v>
      </c>
      <c r="G165" s="11" t="n">
        <v>35927.8</v>
      </c>
      <c r="H165" s="11" t="n">
        <v>41602.2</v>
      </c>
      <c r="I165" s="11" t="n">
        <v>54888</v>
      </c>
      <c r="J165" s="11" t="n">
        <v>34843.87</v>
      </c>
      <c r="K165" s="11" t="n">
        <v>53268</v>
      </c>
      <c r="L165" s="11"/>
      <c r="M165" s="11"/>
      <c r="N165" s="11"/>
      <c r="O165" s="11"/>
      <c r="P165" s="11" t="n">
        <f aca="false">K165+SUM(L165:O165)</f>
        <v>53268</v>
      </c>
      <c r="Q165" s="11"/>
      <c r="R165" s="37" t="n">
        <f aca="false">Q165/$P165</f>
        <v>0</v>
      </c>
      <c r="S165" s="11"/>
      <c r="T165" s="37" t="n">
        <f aca="false">S165/$P165</f>
        <v>0</v>
      </c>
      <c r="U165" s="11"/>
      <c r="V165" s="37" t="n">
        <f aca="false">U165/$P165</f>
        <v>0</v>
      </c>
      <c r="W165" s="11"/>
      <c r="X165" s="37" t="n">
        <f aca="false">W165/$P165</f>
        <v>0</v>
      </c>
      <c r="Y165" s="11" t="n">
        <v>55380</v>
      </c>
      <c r="Z165" s="11" t="n">
        <v>60735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74"/>
      <c r="E166" s="10" t="n">
        <v>630</v>
      </c>
      <c r="F166" s="10" t="s">
        <v>131</v>
      </c>
      <c r="G166" s="11" t="n">
        <v>16547.16</v>
      </c>
      <c r="H166" s="11" t="n">
        <v>21365.08</v>
      </c>
      <c r="I166" s="11" t="n">
        <v>34147</v>
      </c>
      <c r="J166" s="11" t="n">
        <v>18808.05</v>
      </c>
      <c r="K166" s="11" t="n">
        <f aca="false">10495+14714</f>
        <v>25209</v>
      </c>
      <c r="L166" s="11"/>
      <c r="M166" s="11"/>
      <c r="N166" s="11"/>
      <c r="O166" s="11"/>
      <c r="P166" s="11" t="n">
        <f aca="false">K166+SUM(L166:O166)</f>
        <v>25209</v>
      </c>
      <c r="Q166" s="11"/>
      <c r="R166" s="37" t="n">
        <f aca="false">Q166/$P166</f>
        <v>0</v>
      </c>
      <c r="S166" s="11"/>
      <c r="T166" s="37" t="n">
        <f aca="false">S166/$P166</f>
        <v>0</v>
      </c>
      <c r="U166" s="11"/>
      <c r="V166" s="37" t="n">
        <f aca="false">U166/$P166</f>
        <v>0</v>
      </c>
      <c r="W166" s="11"/>
      <c r="X166" s="37" t="n">
        <f aca="false">W166/$P166</f>
        <v>0</v>
      </c>
      <c r="Y166" s="11" t="n">
        <f aca="false">10527+14714</f>
        <v>25241</v>
      </c>
      <c r="Z166" s="11" t="n">
        <f aca="false">10683+14714</f>
        <v>25397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74"/>
      <c r="E167" s="10" t="n">
        <v>640</v>
      </c>
      <c r="F167" s="10" t="s">
        <v>132</v>
      </c>
      <c r="G167" s="11" t="n">
        <v>746.48</v>
      </c>
      <c r="H167" s="11" t="n">
        <v>2072.35</v>
      </c>
      <c r="I167" s="11" t="n">
        <v>0</v>
      </c>
      <c r="J167" s="11" t="n">
        <v>810.63</v>
      </c>
      <c r="K167" s="11" t="n">
        <v>0</v>
      </c>
      <c r="L167" s="11"/>
      <c r="M167" s="11"/>
      <c r="N167" s="11"/>
      <c r="O167" s="11"/>
      <c r="P167" s="11" t="n">
        <f aca="false">K167+SUM(L167:O167)</f>
        <v>0</v>
      </c>
      <c r="Q167" s="11"/>
      <c r="R167" s="37" t="e">
        <f aca="false">Q167/$P167</f>
        <v>#DIV/0!</v>
      </c>
      <c r="S167" s="11"/>
      <c r="T167" s="37" t="e">
        <f aca="false">S167/$P167</f>
        <v>#DIV/0!</v>
      </c>
      <c r="U167" s="11"/>
      <c r="V167" s="37" t="e">
        <f aca="false">U167/$P167</f>
        <v>#DIV/0!</v>
      </c>
      <c r="W167" s="11"/>
      <c r="X167" s="37" t="e">
        <f aca="false">W167/$P167</f>
        <v>#DIV/0!</v>
      </c>
      <c r="Y167" s="11" t="n">
        <v>0</v>
      </c>
      <c r="Z167" s="11" t="n">
        <v>0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75" t="s">
        <v>21</v>
      </c>
      <c r="E168" s="35" t="n">
        <v>41</v>
      </c>
      <c r="F168" s="35" t="s">
        <v>23</v>
      </c>
      <c r="G168" s="36" t="n">
        <f aca="false">SUM(G164:G167)</f>
        <v>150986.16</v>
      </c>
      <c r="H168" s="36" t="n">
        <f aca="false">SUM(H164:H167)</f>
        <v>180805.56</v>
      </c>
      <c r="I168" s="36" t="n">
        <f aca="false">SUM(I164:I167)</f>
        <v>237583</v>
      </c>
      <c r="J168" s="36" t="n">
        <f aca="false">SUM(J164:J167)</f>
        <v>157849.86</v>
      </c>
      <c r="K168" s="36" t="n">
        <f aca="false">SUM(K164:K167)</f>
        <v>222640</v>
      </c>
      <c r="L168" s="36" t="n">
        <f aca="false">SUM(L164:L167)</f>
        <v>0</v>
      </c>
      <c r="M168" s="36" t="n">
        <f aca="false">SUM(M164:M167)</f>
        <v>0</v>
      </c>
      <c r="N168" s="36" t="n">
        <f aca="false">SUM(N164:N167)</f>
        <v>0</v>
      </c>
      <c r="O168" s="36" t="n">
        <f aca="false">SUM(O164:O167)</f>
        <v>0</v>
      </c>
      <c r="P168" s="36" t="n">
        <f aca="false">SUM(P164:P167)</f>
        <v>222640</v>
      </c>
      <c r="Q168" s="36" t="n">
        <f aca="false">SUM(Q164:Q167)</f>
        <v>0</v>
      </c>
      <c r="R168" s="37" t="n">
        <f aca="false">Q168/$P168</f>
        <v>0</v>
      </c>
      <c r="S168" s="36" t="n">
        <f aca="false">SUM(S164:S167)</f>
        <v>0</v>
      </c>
      <c r="T168" s="37" t="n">
        <f aca="false">S168/$P168</f>
        <v>0</v>
      </c>
      <c r="U168" s="36" t="n">
        <f aca="false">SUM(U164:U167)</f>
        <v>0</v>
      </c>
      <c r="V168" s="37" t="n">
        <f aca="false">U168/$P168</f>
        <v>0</v>
      </c>
      <c r="W168" s="36" t="n">
        <f aca="false">SUM(W164:W167)</f>
        <v>0</v>
      </c>
      <c r="X168" s="37" t="n">
        <f aca="false">W168/$P168</f>
        <v>0</v>
      </c>
      <c r="Y168" s="36" t="n">
        <f aca="false">SUM(Y164:Y167)</f>
        <v>230502</v>
      </c>
      <c r="Z168" s="36" t="n">
        <f aca="false">SUM(Z164:Z167)</f>
        <v>250506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38" t="s">
        <v>159</v>
      </c>
      <c r="E169" s="10" t="n">
        <v>630</v>
      </c>
      <c r="F169" s="10" t="s">
        <v>131</v>
      </c>
      <c r="G169" s="11" t="n">
        <v>472.46</v>
      </c>
      <c r="H169" s="11" t="n">
        <v>685.37</v>
      </c>
      <c r="I169" s="11" t="n">
        <v>795</v>
      </c>
      <c r="J169" s="11" t="n">
        <v>785.1</v>
      </c>
      <c r="K169" s="11" t="n">
        <f aca="false">príjmy!H124</f>
        <v>763</v>
      </c>
      <c r="L169" s="11"/>
      <c r="M169" s="11"/>
      <c r="N169" s="11"/>
      <c r="O169" s="11"/>
      <c r="P169" s="33" t="n">
        <f aca="false">K169+SUM(L169:O169)</f>
        <v>763</v>
      </c>
      <c r="Q169" s="11"/>
      <c r="R169" s="12" t="n">
        <f aca="false">Q169/$P169</f>
        <v>0</v>
      </c>
      <c r="S169" s="11"/>
      <c r="T169" s="12" t="n">
        <f aca="false">S169/$P169</f>
        <v>0</v>
      </c>
      <c r="U169" s="11"/>
      <c r="V169" s="12" t="n">
        <f aca="false">U169/$P169</f>
        <v>0</v>
      </c>
      <c r="W169" s="11"/>
      <c r="X169" s="12" t="n">
        <f aca="false">W169/$P169</f>
        <v>0</v>
      </c>
      <c r="Y169" s="11" t="n">
        <f aca="false">K169</f>
        <v>763</v>
      </c>
      <c r="Z169" s="11" t="n">
        <f aca="false">Y169</f>
        <v>763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38" t="s">
        <v>159</v>
      </c>
      <c r="E170" s="10" t="n">
        <v>640</v>
      </c>
      <c r="F170" s="10" t="s">
        <v>132</v>
      </c>
      <c r="G170" s="11" t="n">
        <v>937.17</v>
      </c>
      <c r="H170" s="11" t="n">
        <v>1151.24</v>
      </c>
      <c r="I170" s="11" t="n">
        <v>1203</v>
      </c>
      <c r="J170" s="11" t="n">
        <v>919.75</v>
      </c>
      <c r="K170" s="11" t="n">
        <v>920</v>
      </c>
      <c r="L170" s="11"/>
      <c r="M170" s="11"/>
      <c r="N170" s="11"/>
      <c r="O170" s="11"/>
      <c r="P170" s="11" t="n">
        <f aca="false">K170+SUM(L170:O170)</f>
        <v>920</v>
      </c>
      <c r="Q170" s="11"/>
      <c r="R170" s="12" t="n">
        <f aca="false">Q170/$P170</f>
        <v>0</v>
      </c>
      <c r="S170" s="11"/>
      <c r="T170" s="12" t="n">
        <f aca="false">S170/$P170</f>
        <v>0</v>
      </c>
      <c r="U170" s="11"/>
      <c r="V170" s="12" t="n">
        <f aca="false">U170/$P170</f>
        <v>0</v>
      </c>
      <c r="W170" s="11"/>
      <c r="X170" s="12" t="n">
        <f aca="false">W170/$P170</f>
        <v>0</v>
      </c>
      <c r="Y170" s="11" t="n">
        <f aca="false">K170</f>
        <v>920</v>
      </c>
      <c r="Z170" s="11" t="n">
        <f aca="false">Y170</f>
        <v>920</v>
      </c>
    </row>
    <row r="171" customFormat="false" ht="13.9" hidden="false" customHeight="true" outlineLevel="0" collapsed="false">
      <c r="A171" s="1" t="n">
        <v>2</v>
      </c>
      <c r="B171" s="1" t="n">
        <v>1</v>
      </c>
      <c r="D171" s="75" t="s">
        <v>21</v>
      </c>
      <c r="E171" s="35" t="n">
        <v>72</v>
      </c>
      <c r="F171" s="35" t="s">
        <v>25</v>
      </c>
      <c r="G171" s="36" t="n">
        <f aca="false">SUM(G169:G170)</f>
        <v>1409.63</v>
      </c>
      <c r="H171" s="36" t="n">
        <f aca="false">SUM(H169:H170)</f>
        <v>1836.61</v>
      </c>
      <c r="I171" s="36" t="n">
        <f aca="false">SUM(I169:I170)</f>
        <v>1998</v>
      </c>
      <c r="J171" s="36" t="n">
        <f aca="false">SUM(J169:J170)</f>
        <v>1704.85</v>
      </c>
      <c r="K171" s="36" t="n">
        <f aca="false">SUM(K169:K170)</f>
        <v>1683</v>
      </c>
      <c r="L171" s="36" t="n">
        <f aca="false">SUM(L169:L170)</f>
        <v>0</v>
      </c>
      <c r="M171" s="36" t="n">
        <f aca="false">SUM(M169:M170)</f>
        <v>0</v>
      </c>
      <c r="N171" s="36" t="n">
        <f aca="false">SUM(N169:N170)</f>
        <v>0</v>
      </c>
      <c r="O171" s="36" t="n">
        <f aca="false">SUM(O169:O170)</f>
        <v>0</v>
      </c>
      <c r="P171" s="36" t="n">
        <f aca="false">SUM(P169:P170)</f>
        <v>1683</v>
      </c>
      <c r="Q171" s="36" t="n">
        <f aca="false">SUM(Q169:Q170)</f>
        <v>0</v>
      </c>
      <c r="R171" s="37" t="n">
        <f aca="false">Q171/$P171</f>
        <v>0</v>
      </c>
      <c r="S171" s="36" t="n">
        <f aca="false">SUM(S169:S170)</f>
        <v>0</v>
      </c>
      <c r="T171" s="37" t="n">
        <f aca="false">S171/$P171</f>
        <v>0</v>
      </c>
      <c r="U171" s="36" t="n">
        <f aca="false">SUM(U169:U170)</f>
        <v>0</v>
      </c>
      <c r="V171" s="37" t="n">
        <f aca="false">U171/$P171</f>
        <v>0</v>
      </c>
      <c r="W171" s="36" t="n">
        <f aca="false">SUM(W169:W170)</f>
        <v>0</v>
      </c>
      <c r="X171" s="37" t="n">
        <f aca="false">W171/$P171</f>
        <v>0</v>
      </c>
      <c r="Y171" s="36" t="n">
        <f aca="false">SUM(Y169:Y170)</f>
        <v>1683</v>
      </c>
      <c r="Z171" s="36" t="n">
        <f aca="false">SUM(Z169:Z170)</f>
        <v>1683</v>
      </c>
    </row>
    <row r="172" customFormat="false" ht="13.9" hidden="false" customHeight="true" outlineLevel="0" collapsed="false">
      <c r="A172" s="1" t="n">
        <v>2</v>
      </c>
      <c r="B172" s="1" t="n">
        <v>1</v>
      </c>
      <c r="D172" s="17"/>
      <c r="E172" s="18"/>
      <c r="F172" s="13" t="s">
        <v>124</v>
      </c>
      <c r="G172" s="14" t="n">
        <f aca="false">G163+G168+G171</f>
        <v>157193.79</v>
      </c>
      <c r="H172" s="14" t="n">
        <f aca="false">H163+H168+H171</f>
        <v>192610.81</v>
      </c>
      <c r="I172" s="14" t="n">
        <f aca="false">I163+I168+I171</f>
        <v>244105</v>
      </c>
      <c r="J172" s="14" t="n">
        <f aca="false">J163+J168+J171</f>
        <v>191862.77</v>
      </c>
      <c r="K172" s="96" t="n">
        <f aca="false">K163+K168+K171</f>
        <v>230325</v>
      </c>
      <c r="L172" s="14" t="n">
        <f aca="false">L163+L168+L171</f>
        <v>0</v>
      </c>
      <c r="M172" s="14" t="n">
        <f aca="false">M163+M168+M171</f>
        <v>0</v>
      </c>
      <c r="N172" s="14" t="n">
        <f aca="false">N163+N168+N171</f>
        <v>0</v>
      </c>
      <c r="O172" s="14" t="n">
        <f aca="false">O163+O168+O171</f>
        <v>0</v>
      </c>
      <c r="P172" s="14" t="n">
        <f aca="false">P163+P168+P171</f>
        <v>230325</v>
      </c>
      <c r="Q172" s="14" t="n">
        <f aca="false">Q163+Q168+Q171</f>
        <v>0</v>
      </c>
      <c r="R172" s="15" t="n">
        <f aca="false">Q172/$P172</f>
        <v>0</v>
      </c>
      <c r="S172" s="14" t="n">
        <f aca="false">S163+S168+S171</f>
        <v>0</v>
      </c>
      <c r="T172" s="15" t="n">
        <f aca="false">S172/$P172</f>
        <v>0</v>
      </c>
      <c r="U172" s="14" t="n">
        <f aca="false">U163+U168+U171</f>
        <v>0</v>
      </c>
      <c r="V172" s="15" t="n">
        <f aca="false">U172/$P172</f>
        <v>0</v>
      </c>
      <c r="W172" s="14" t="n">
        <f aca="false">W163+W168+W171</f>
        <v>0</v>
      </c>
      <c r="X172" s="15" t="n">
        <f aca="false">W172/$P172</f>
        <v>0</v>
      </c>
      <c r="Y172" s="14" t="n">
        <f aca="false">Y163+Y168+Y171</f>
        <v>238187</v>
      </c>
      <c r="Z172" s="14" t="n">
        <f aca="false">Z163+Z168+Z171</f>
        <v>258191</v>
      </c>
    </row>
    <row r="174" customFormat="false" ht="13.9" hidden="false" customHeight="true" outlineLevel="0" collapsed="false">
      <c r="E174" s="39" t="s">
        <v>57</v>
      </c>
      <c r="F174" s="17" t="s">
        <v>149</v>
      </c>
      <c r="G174" s="40" t="n">
        <v>387.29</v>
      </c>
      <c r="H174" s="40" t="n">
        <v>1640.06</v>
      </c>
      <c r="I174" s="40" t="n">
        <v>1652</v>
      </c>
      <c r="J174" s="40" t="n">
        <v>1107.63</v>
      </c>
      <c r="K174" s="82" t="n">
        <v>756</v>
      </c>
      <c r="L174" s="40"/>
      <c r="M174" s="40"/>
      <c r="N174" s="40"/>
      <c r="O174" s="40"/>
      <c r="P174" s="40" t="n">
        <f aca="false">K174+SUM(L174:O174)</f>
        <v>756</v>
      </c>
      <c r="Q174" s="40"/>
      <c r="R174" s="41" t="n">
        <f aca="false">Q174/$P174</f>
        <v>0</v>
      </c>
      <c r="S174" s="40"/>
      <c r="T174" s="41" t="n">
        <f aca="false">S174/$P174</f>
        <v>0</v>
      </c>
      <c r="U174" s="40"/>
      <c r="V174" s="41" t="n">
        <f aca="false">U174/$P174</f>
        <v>0</v>
      </c>
      <c r="W174" s="40"/>
      <c r="X174" s="42" t="n">
        <f aca="false">W174/$P174</f>
        <v>0</v>
      </c>
      <c r="Y174" s="40" t="n">
        <f aca="false">K174</f>
        <v>756</v>
      </c>
      <c r="Z174" s="43" t="n">
        <f aca="false">Y174</f>
        <v>756</v>
      </c>
    </row>
    <row r="175" customFormat="false" ht="13.9" hidden="false" customHeight="true" outlineLevel="0" collapsed="false">
      <c r="E175" s="44"/>
      <c r="F175" s="83" t="s">
        <v>150</v>
      </c>
      <c r="G175" s="70"/>
      <c r="H175" s="70"/>
      <c r="I175" s="84" t="n">
        <v>3400</v>
      </c>
      <c r="J175" s="84" t="n">
        <v>2622.33</v>
      </c>
      <c r="K175" s="84" t="n">
        <v>2628</v>
      </c>
      <c r="L175" s="84"/>
      <c r="M175" s="84"/>
      <c r="N175" s="84"/>
      <c r="O175" s="84"/>
      <c r="P175" s="84" t="n">
        <f aca="false">K175+SUM(L175:O175)</f>
        <v>2628</v>
      </c>
      <c r="Q175" s="84"/>
      <c r="R175" s="85" t="n">
        <f aca="false">Q175/$P175</f>
        <v>0</v>
      </c>
      <c r="S175" s="84"/>
      <c r="T175" s="85" t="n">
        <f aca="false">S175/$P175</f>
        <v>0</v>
      </c>
      <c r="U175" s="84"/>
      <c r="V175" s="85" t="n">
        <f aca="false">U175/$P175</f>
        <v>0</v>
      </c>
      <c r="W175" s="84"/>
      <c r="X175" s="51" t="n">
        <f aca="false">W175/$P175</f>
        <v>0</v>
      </c>
      <c r="Y175" s="70" t="n">
        <f aca="false">K175</f>
        <v>2628</v>
      </c>
      <c r="Z175" s="48" t="n">
        <f aca="false">Y175</f>
        <v>2628</v>
      </c>
    </row>
    <row r="176" customFormat="false" ht="13.9" hidden="false" customHeight="true" outlineLevel="0" collapsed="false">
      <c r="E176" s="52"/>
      <c r="F176" s="86" t="s">
        <v>175</v>
      </c>
      <c r="G176" s="54"/>
      <c r="H176" s="54" t="n">
        <v>5731.2</v>
      </c>
      <c r="I176" s="54" t="n">
        <v>0</v>
      </c>
      <c r="J176" s="54" t="n">
        <v>0</v>
      </c>
      <c r="K176" s="54" t="n">
        <v>0</v>
      </c>
      <c r="L176" s="54"/>
      <c r="M176" s="54"/>
      <c r="N176" s="54"/>
      <c r="O176" s="54"/>
      <c r="P176" s="54" t="n">
        <f aca="false">K176+SUM(L176:O176)</f>
        <v>0</v>
      </c>
      <c r="Q176" s="54"/>
      <c r="R176" s="55" t="e">
        <f aca="false">Q176/$P176</f>
        <v>#DIV/0!</v>
      </c>
      <c r="S176" s="54"/>
      <c r="T176" s="55" t="e">
        <f aca="false">S176/$P176</f>
        <v>#DIV/0!</v>
      </c>
      <c r="U176" s="54"/>
      <c r="V176" s="55" t="e">
        <f aca="false">U176/$P176</f>
        <v>#DIV/0!</v>
      </c>
      <c r="W176" s="54"/>
      <c r="X176" s="56" t="e">
        <f aca="false">W176/$P176</f>
        <v>#DIV/0!</v>
      </c>
      <c r="Y176" s="54" t="n">
        <f aca="false">K176</f>
        <v>0</v>
      </c>
      <c r="Z176" s="57" t="n">
        <f aca="false">Y176</f>
        <v>0</v>
      </c>
    </row>
    <row r="178" customFormat="false" ht="13.9" hidden="false" customHeight="true" outlineLevel="0" collapsed="false">
      <c r="D178" s="28" t="s">
        <v>176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9"/>
      <c r="S178" s="28"/>
      <c r="T178" s="29"/>
      <c r="U178" s="28"/>
      <c r="V178" s="29"/>
      <c r="W178" s="28"/>
      <c r="X178" s="29"/>
      <c r="Y178" s="28"/>
      <c r="Z178" s="28"/>
    </row>
    <row r="179" customFormat="false" ht="13.9" hidden="false" customHeight="true" outlineLevel="0" collapsed="false">
      <c r="D179" s="7" t="s">
        <v>33</v>
      </c>
      <c r="E179" s="7" t="s">
        <v>34</v>
      </c>
      <c r="F179" s="7" t="s">
        <v>35</v>
      </c>
      <c r="G179" s="7" t="s">
        <v>1</v>
      </c>
      <c r="H179" s="7" t="s">
        <v>2</v>
      </c>
      <c r="I179" s="7" t="s">
        <v>3</v>
      </c>
      <c r="J179" s="7" t="s">
        <v>4</v>
      </c>
      <c r="K179" s="7" t="s">
        <v>5</v>
      </c>
      <c r="L179" s="7" t="s">
        <v>6</v>
      </c>
      <c r="M179" s="7" t="s">
        <v>7</v>
      </c>
      <c r="N179" s="7" t="s">
        <v>8</v>
      </c>
      <c r="O179" s="7" t="s">
        <v>9</v>
      </c>
      <c r="P179" s="7" t="s">
        <v>10</v>
      </c>
      <c r="Q179" s="7" t="s">
        <v>11</v>
      </c>
      <c r="R179" s="8" t="s">
        <v>12</v>
      </c>
      <c r="S179" s="7" t="s">
        <v>13</v>
      </c>
      <c r="T179" s="8" t="s">
        <v>14</v>
      </c>
      <c r="U179" s="7" t="s">
        <v>15</v>
      </c>
      <c r="V179" s="8" t="s">
        <v>16</v>
      </c>
      <c r="W179" s="7" t="s">
        <v>17</v>
      </c>
      <c r="X179" s="8" t="s">
        <v>18</v>
      </c>
      <c r="Y179" s="7" t="s">
        <v>19</v>
      </c>
      <c r="Z179" s="7" t="s">
        <v>20</v>
      </c>
    </row>
    <row r="180" customFormat="false" ht="13.9" hidden="false" customHeight="true" outlineLevel="0" collapsed="false">
      <c r="A180" s="1" t="n">
        <v>2</v>
      </c>
      <c r="B180" s="1" t="n">
        <v>2</v>
      </c>
      <c r="D180" s="38" t="s">
        <v>177</v>
      </c>
      <c r="E180" s="10" t="n">
        <v>630</v>
      </c>
      <c r="F180" s="10" t="s">
        <v>131</v>
      </c>
      <c r="G180" s="11" t="n">
        <v>2006.7</v>
      </c>
      <c r="H180" s="11" t="n">
        <v>3066.61</v>
      </c>
      <c r="I180" s="11" t="n">
        <v>0</v>
      </c>
      <c r="J180" s="11" t="n">
        <v>6050</v>
      </c>
      <c r="K180" s="33" t="n">
        <v>0</v>
      </c>
      <c r="L180" s="11"/>
      <c r="M180" s="11"/>
      <c r="N180" s="11"/>
      <c r="O180" s="11"/>
      <c r="P180" s="11" t="n">
        <f aca="false">K180+SUM(L180:O180)</f>
        <v>0</v>
      </c>
      <c r="Q180" s="11"/>
      <c r="R180" s="12" t="e">
        <f aca="false">Q180/$P180</f>
        <v>#DIV/0!</v>
      </c>
      <c r="S180" s="11"/>
      <c r="T180" s="12" t="e">
        <f aca="false">S180/$P180</f>
        <v>#DIV/0!</v>
      </c>
      <c r="U180" s="11"/>
      <c r="V180" s="12" t="e">
        <f aca="false">U180/$P180</f>
        <v>#DIV/0!</v>
      </c>
      <c r="W180" s="11"/>
      <c r="X180" s="12" t="e">
        <f aca="false">W180/$P180</f>
        <v>#DIV/0!</v>
      </c>
      <c r="Y180" s="11" t="n">
        <v>0</v>
      </c>
      <c r="Z180" s="11" t="n">
        <f aca="false">Y180</f>
        <v>0</v>
      </c>
    </row>
    <row r="181" customFormat="false" ht="13.9" hidden="false" customHeight="true" outlineLevel="0" collapsed="false">
      <c r="A181" s="1" t="n">
        <v>2</v>
      </c>
      <c r="B181" s="1" t="n">
        <v>2</v>
      </c>
      <c r="D181" s="38"/>
      <c r="E181" s="10" t="n">
        <v>640</v>
      </c>
      <c r="F181" s="10" t="s">
        <v>132</v>
      </c>
      <c r="G181" s="11" t="n">
        <v>182.6</v>
      </c>
      <c r="H181" s="11" t="n">
        <v>0</v>
      </c>
      <c r="I181" s="11" t="n">
        <v>0</v>
      </c>
      <c r="J181" s="11" t="n">
        <v>0</v>
      </c>
      <c r="K181" s="11" t="n">
        <v>0</v>
      </c>
      <c r="L181" s="11"/>
      <c r="M181" s="11"/>
      <c r="N181" s="11"/>
      <c r="O181" s="11"/>
      <c r="P181" s="11" t="n">
        <f aca="false">K181+SUM(L181:O181)</f>
        <v>0</v>
      </c>
      <c r="Q181" s="11"/>
      <c r="R181" s="12" t="e">
        <f aca="false">Q181/$P181</f>
        <v>#DIV/0!</v>
      </c>
      <c r="S181" s="11"/>
      <c r="T181" s="12" t="e">
        <f aca="false">S181/$P181</f>
        <v>#DIV/0!</v>
      </c>
      <c r="U181" s="11"/>
      <c r="V181" s="12" t="e">
        <f aca="false">U181/$P181</f>
        <v>#DIV/0!</v>
      </c>
      <c r="W181" s="11"/>
      <c r="X181" s="12" t="e">
        <f aca="false">W181/$P181</f>
        <v>#DIV/0!</v>
      </c>
      <c r="Y181" s="11" t="n">
        <f aca="false">K181</f>
        <v>0</v>
      </c>
      <c r="Z181" s="11" t="n">
        <f aca="false">Y181</f>
        <v>0</v>
      </c>
    </row>
    <row r="182" customFormat="false" ht="13.9" hidden="false" customHeight="true" outlineLevel="0" collapsed="false">
      <c r="A182" s="1" t="n">
        <v>2</v>
      </c>
      <c r="B182" s="1" t="n">
        <v>2</v>
      </c>
      <c r="D182" s="38"/>
      <c r="E182" s="10" t="s">
        <v>51</v>
      </c>
      <c r="F182" s="10" t="s">
        <v>22</v>
      </c>
      <c r="G182" s="33" t="n">
        <v>448512.82</v>
      </c>
      <c r="H182" s="33" t="n">
        <v>510477.53</v>
      </c>
      <c r="I182" s="33" t="n">
        <v>586650</v>
      </c>
      <c r="J182" s="33" t="n">
        <v>572522.38</v>
      </c>
      <c r="K182" s="33" t="n">
        <v>586957</v>
      </c>
      <c r="L182" s="33"/>
      <c r="M182" s="33"/>
      <c r="N182" s="33"/>
      <c r="O182" s="33"/>
      <c r="P182" s="33" t="n">
        <f aca="false">K182+SUM(L182:O182)</f>
        <v>586957</v>
      </c>
      <c r="Q182" s="33"/>
      <c r="R182" s="34" t="n">
        <f aca="false">Q182/$P182</f>
        <v>0</v>
      </c>
      <c r="S182" s="33"/>
      <c r="T182" s="34" t="n">
        <f aca="false">S182/$P182</f>
        <v>0</v>
      </c>
      <c r="U182" s="33"/>
      <c r="V182" s="34" t="n">
        <f aca="false">U182/$P182</f>
        <v>0</v>
      </c>
      <c r="W182" s="33"/>
      <c r="X182" s="34" t="n">
        <f aca="false">W182/$P182</f>
        <v>0</v>
      </c>
      <c r="Y182" s="11" t="n">
        <f aca="false">K182</f>
        <v>586957</v>
      </c>
      <c r="Z182" s="11" t="n">
        <f aca="false">Y182</f>
        <v>586957</v>
      </c>
    </row>
    <row r="183" customFormat="false" ht="13.9" hidden="false" customHeight="true" outlineLevel="0" collapsed="false">
      <c r="A183" s="1" t="n">
        <v>2</v>
      </c>
      <c r="B183" s="1" t="n">
        <v>2</v>
      </c>
      <c r="D183" s="75" t="s">
        <v>21</v>
      </c>
      <c r="E183" s="35" t="n">
        <v>111</v>
      </c>
      <c r="F183" s="35" t="s">
        <v>134</v>
      </c>
      <c r="G183" s="36" t="n">
        <f aca="false">SUM(G180:G182)</f>
        <v>450702.12</v>
      </c>
      <c r="H183" s="36" t="n">
        <f aca="false">SUM(H180:H182)</f>
        <v>513544.14</v>
      </c>
      <c r="I183" s="36" t="n">
        <f aca="false">SUM(I180:I182)</f>
        <v>586650</v>
      </c>
      <c r="J183" s="36" t="n">
        <f aca="false">SUM(J180:J182)</f>
        <v>578572.38</v>
      </c>
      <c r="K183" s="36" t="n">
        <f aca="false">SUM(K180:K182)</f>
        <v>586957</v>
      </c>
      <c r="L183" s="36" t="n">
        <f aca="false">SUM(L180:L182)</f>
        <v>0</v>
      </c>
      <c r="M183" s="36" t="n">
        <f aca="false">SUM(M180:M182)</f>
        <v>0</v>
      </c>
      <c r="N183" s="36" t="n">
        <f aca="false">SUM(N180:N182)</f>
        <v>0</v>
      </c>
      <c r="O183" s="36" t="n">
        <f aca="false">SUM(O180:O182)</f>
        <v>0</v>
      </c>
      <c r="P183" s="36" t="n">
        <f aca="false">SUM(P180:P182)</f>
        <v>586957</v>
      </c>
      <c r="Q183" s="36" t="n">
        <f aca="false">SUM(Q180:Q182)</f>
        <v>0</v>
      </c>
      <c r="R183" s="37" t="n">
        <f aca="false">Q183/$P183</f>
        <v>0</v>
      </c>
      <c r="S183" s="36" t="n">
        <f aca="false">SUM(S180:S182)</f>
        <v>0</v>
      </c>
      <c r="T183" s="37" t="n">
        <f aca="false">S183/$P183</f>
        <v>0</v>
      </c>
      <c r="U183" s="36" t="n">
        <f aca="false">SUM(U180:U182)</f>
        <v>0</v>
      </c>
      <c r="V183" s="37" t="n">
        <f aca="false">U183/$P183</f>
        <v>0</v>
      </c>
      <c r="W183" s="36" t="n">
        <f aca="false">SUM(W180:W182)</f>
        <v>0</v>
      </c>
      <c r="X183" s="37" t="n">
        <f aca="false">W183/$P183</f>
        <v>0</v>
      </c>
      <c r="Y183" s="36" t="n">
        <f aca="false">SUM(Y180:Y182)</f>
        <v>586957</v>
      </c>
      <c r="Z183" s="36" t="n">
        <f aca="false">SUM(Z180:Z182)</f>
        <v>586957</v>
      </c>
    </row>
    <row r="184" customFormat="false" ht="13.9" hidden="false" customHeight="true" outlineLevel="0" collapsed="false">
      <c r="A184" s="1" t="n">
        <v>2</v>
      </c>
      <c r="B184" s="1" t="n">
        <v>2</v>
      </c>
      <c r="D184" s="38" t="s">
        <v>177</v>
      </c>
      <c r="E184" s="10" t="n">
        <v>630</v>
      </c>
      <c r="F184" s="10" t="s">
        <v>131</v>
      </c>
      <c r="G184" s="11" t="n">
        <v>1965.17</v>
      </c>
      <c r="H184" s="11" t="n">
        <v>1438.71</v>
      </c>
      <c r="I184" s="11" t="n">
        <v>1440</v>
      </c>
      <c r="J184" s="11" t="n">
        <v>1168.71</v>
      </c>
      <c r="K184" s="11" t="n">
        <v>1469</v>
      </c>
      <c r="L184" s="11"/>
      <c r="M184" s="11"/>
      <c r="N184" s="11"/>
      <c r="O184" s="11"/>
      <c r="P184" s="11" t="n">
        <f aca="false">K184+SUM(L184:O184)</f>
        <v>1469</v>
      </c>
      <c r="Q184" s="11"/>
      <c r="R184" s="12" t="n">
        <f aca="false">Q184/$P184</f>
        <v>0</v>
      </c>
      <c r="S184" s="11"/>
      <c r="T184" s="12" t="n">
        <f aca="false">S184/$P184</f>
        <v>0</v>
      </c>
      <c r="U184" s="11"/>
      <c r="V184" s="12" t="n">
        <f aca="false">U184/$P184</f>
        <v>0</v>
      </c>
      <c r="W184" s="11"/>
      <c r="X184" s="12" t="n">
        <f aca="false">W184/$P184</f>
        <v>0</v>
      </c>
      <c r="Y184" s="11" t="n">
        <f aca="false">K184</f>
        <v>1469</v>
      </c>
      <c r="Z184" s="11" t="n">
        <f aca="false">Y184</f>
        <v>1469</v>
      </c>
    </row>
    <row r="185" customFormat="false" ht="13.9" hidden="false" customHeight="true" outlineLevel="0" collapsed="false">
      <c r="A185" s="1" t="n">
        <v>2</v>
      </c>
      <c r="B185" s="1" t="n">
        <v>2</v>
      </c>
      <c r="D185" s="38"/>
      <c r="E185" s="10" t="n">
        <v>640</v>
      </c>
      <c r="F185" s="10" t="s">
        <v>132</v>
      </c>
      <c r="G185" s="11" t="n">
        <v>170.52</v>
      </c>
      <c r="H185" s="11" t="n">
        <v>0</v>
      </c>
      <c r="I185" s="11" t="n">
        <v>835</v>
      </c>
      <c r="J185" s="11" t="n">
        <v>0</v>
      </c>
      <c r="K185" s="11" t="n">
        <v>170</v>
      </c>
      <c r="L185" s="11"/>
      <c r="M185" s="11"/>
      <c r="N185" s="11"/>
      <c r="O185" s="11"/>
      <c r="P185" s="11" t="n">
        <f aca="false">K185+SUM(L185:O185)</f>
        <v>170</v>
      </c>
      <c r="Q185" s="11"/>
      <c r="R185" s="12" t="n">
        <f aca="false">Q185/$P185</f>
        <v>0</v>
      </c>
      <c r="S185" s="11"/>
      <c r="T185" s="12" t="n">
        <f aca="false">S185/$P185</f>
        <v>0</v>
      </c>
      <c r="U185" s="11"/>
      <c r="V185" s="12" t="n">
        <f aca="false">U185/$P185</f>
        <v>0</v>
      </c>
      <c r="W185" s="11"/>
      <c r="X185" s="12" t="n">
        <f aca="false">W185/$P185</f>
        <v>0</v>
      </c>
      <c r="Y185" s="11" t="n">
        <f aca="false">K185</f>
        <v>170</v>
      </c>
      <c r="Z185" s="11" t="n">
        <f aca="false">Y185</f>
        <v>170</v>
      </c>
    </row>
    <row r="186" customFormat="false" ht="13.9" hidden="false" customHeight="true" outlineLevel="0" collapsed="false">
      <c r="A186" s="1" t="n">
        <v>2</v>
      </c>
      <c r="B186" s="1" t="n">
        <v>2</v>
      </c>
      <c r="D186" s="38"/>
      <c r="E186" s="10" t="s">
        <v>51</v>
      </c>
      <c r="F186" s="10" t="s">
        <v>178</v>
      </c>
      <c r="G186" s="11" t="n">
        <v>87928.51</v>
      </c>
      <c r="H186" s="11" t="n">
        <v>85577.52</v>
      </c>
      <c r="I186" s="33" t="n">
        <v>82562</v>
      </c>
      <c r="J186" s="33" t="n">
        <v>82080.35</v>
      </c>
      <c r="K186" s="33" t="n">
        <v>78459</v>
      </c>
      <c r="L186" s="33"/>
      <c r="M186" s="33"/>
      <c r="N186" s="33"/>
      <c r="O186" s="33"/>
      <c r="P186" s="33" t="n">
        <f aca="false">K186+SUM(L186:O186)</f>
        <v>78459</v>
      </c>
      <c r="Q186" s="33"/>
      <c r="R186" s="34" t="n">
        <f aca="false">Q186/$P186</f>
        <v>0</v>
      </c>
      <c r="S186" s="33"/>
      <c r="T186" s="34" t="n">
        <f aca="false">S186/$P186</f>
        <v>0</v>
      </c>
      <c r="U186" s="33"/>
      <c r="V186" s="34" t="n">
        <f aca="false">U186/$P186</f>
        <v>0</v>
      </c>
      <c r="W186" s="33"/>
      <c r="X186" s="34" t="n">
        <f aca="false">W186/$P186</f>
        <v>0</v>
      </c>
      <c r="Y186" s="11" t="n">
        <f aca="false">K186</f>
        <v>78459</v>
      </c>
      <c r="Z186" s="11" t="n">
        <f aca="false">Y186</f>
        <v>78459</v>
      </c>
    </row>
    <row r="187" customFormat="false" ht="13.9" hidden="false" customHeight="true" outlineLevel="0" collapsed="false">
      <c r="A187" s="1" t="n">
        <v>2</v>
      </c>
      <c r="B187" s="1" t="n">
        <v>2</v>
      </c>
      <c r="D187" s="1" t="s">
        <v>179</v>
      </c>
      <c r="E187" s="10" t="n">
        <v>630</v>
      </c>
      <c r="F187" s="10" t="s">
        <v>131</v>
      </c>
      <c r="G187" s="11" t="n">
        <v>859.78</v>
      </c>
      <c r="H187" s="11" t="n">
        <v>5930.27</v>
      </c>
      <c r="I187" s="11" t="n">
        <v>6975</v>
      </c>
      <c r="J187" s="11" t="n">
        <v>6871.88</v>
      </c>
      <c r="K187" s="11" t="n">
        <v>5154</v>
      </c>
      <c r="L187" s="11"/>
      <c r="M187" s="11"/>
      <c r="N187" s="11"/>
      <c r="O187" s="11"/>
      <c r="P187" s="11" t="n">
        <f aca="false">K187+SUM(L187:O187)</f>
        <v>5154</v>
      </c>
      <c r="Q187" s="11"/>
      <c r="R187" s="12" t="n">
        <f aca="false">Q187/$P187</f>
        <v>0</v>
      </c>
      <c r="S187" s="11"/>
      <c r="T187" s="12" t="n">
        <f aca="false">S187/$P187</f>
        <v>0</v>
      </c>
      <c r="U187" s="11"/>
      <c r="V187" s="12" t="n">
        <f aca="false">U187/$P187</f>
        <v>0</v>
      </c>
      <c r="W187" s="11"/>
      <c r="X187" s="12" t="n">
        <f aca="false">W187/$P187</f>
        <v>0</v>
      </c>
      <c r="Y187" s="11" t="n">
        <f aca="false">K187</f>
        <v>5154</v>
      </c>
      <c r="Z187" s="11" t="n">
        <f aca="false">Y187</f>
        <v>5154</v>
      </c>
    </row>
    <row r="188" customFormat="false" ht="13.9" hidden="false" customHeight="true" outlineLevel="0" collapsed="false">
      <c r="A188" s="1" t="n">
        <v>2</v>
      </c>
      <c r="B188" s="1" t="n">
        <v>2</v>
      </c>
      <c r="D188" s="75" t="s">
        <v>21</v>
      </c>
      <c r="E188" s="35" t="n">
        <v>41</v>
      </c>
      <c r="F188" s="35" t="s">
        <v>23</v>
      </c>
      <c r="G188" s="36" t="n">
        <f aca="false">SUM(G184:G187)</f>
        <v>90923.98</v>
      </c>
      <c r="H188" s="36" t="n">
        <f aca="false">SUM(H184:H187)</f>
        <v>92946.5</v>
      </c>
      <c r="I188" s="36" t="n">
        <f aca="false">SUM(I184:I187)</f>
        <v>91812</v>
      </c>
      <c r="J188" s="36" t="n">
        <f aca="false">SUM(J184:J187)</f>
        <v>90120.94</v>
      </c>
      <c r="K188" s="36" t="n">
        <f aca="false">SUM(K184:K187)</f>
        <v>85252</v>
      </c>
      <c r="L188" s="36" t="n">
        <f aca="false">SUM(L184:L187)</f>
        <v>0</v>
      </c>
      <c r="M188" s="36" t="n">
        <f aca="false">SUM(M184:M187)</f>
        <v>0</v>
      </c>
      <c r="N188" s="36" t="n">
        <f aca="false">SUM(N184:N187)</f>
        <v>0</v>
      </c>
      <c r="O188" s="36" t="n">
        <f aca="false">SUM(O184:O187)</f>
        <v>0</v>
      </c>
      <c r="P188" s="36" t="n">
        <f aca="false">SUM(P184:P187)</f>
        <v>85252</v>
      </c>
      <c r="Q188" s="36" t="n">
        <f aca="false">SUM(Q184:Q187)</f>
        <v>0</v>
      </c>
      <c r="R188" s="37" t="n">
        <f aca="false">Q188/$P188</f>
        <v>0</v>
      </c>
      <c r="S188" s="36" t="n">
        <f aca="false">SUM(S184:S187)</f>
        <v>0</v>
      </c>
      <c r="T188" s="37" t="n">
        <f aca="false">S188/$P188</f>
        <v>0</v>
      </c>
      <c r="U188" s="36" t="n">
        <f aca="false">SUM(U184:U187)</f>
        <v>0</v>
      </c>
      <c r="V188" s="37" t="n">
        <f aca="false">U188/$P188</f>
        <v>0</v>
      </c>
      <c r="W188" s="36" t="n">
        <f aca="false">SUM(W184:W187)</f>
        <v>0</v>
      </c>
      <c r="X188" s="37" t="n">
        <f aca="false">W188/$P188</f>
        <v>0</v>
      </c>
      <c r="Y188" s="36" t="n">
        <f aca="false">K188</f>
        <v>85252</v>
      </c>
      <c r="Z188" s="36" t="n">
        <f aca="false">SUM(Z184:Z187)</f>
        <v>85252</v>
      </c>
    </row>
    <row r="189" customFormat="false" ht="13.9" hidden="false" customHeight="true" outlineLevel="0" collapsed="false">
      <c r="A189" s="1" t="n">
        <v>2</v>
      </c>
      <c r="B189" s="1" t="n">
        <v>2</v>
      </c>
      <c r="D189" s="38" t="s">
        <v>177</v>
      </c>
      <c r="E189" s="10" t="s">
        <v>51</v>
      </c>
      <c r="F189" s="10" t="s">
        <v>25</v>
      </c>
      <c r="G189" s="11" t="n">
        <v>53456.9</v>
      </c>
      <c r="H189" s="11" t="n">
        <v>43295.19</v>
      </c>
      <c r="I189" s="33" t="n">
        <v>46100</v>
      </c>
      <c r="J189" s="33" t="n">
        <v>39950.8</v>
      </c>
      <c r="K189" s="33" t="n">
        <v>47215</v>
      </c>
      <c r="L189" s="33"/>
      <c r="M189" s="33"/>
      <c r="N189" s="33"/>
      <c r="O189" s="33"/>
      <c r="P189" s="33" t="n">
        <f aca="false">K189+SUM(L189:O189)</f>
        <v>47215</v>
      </c>
      <c r="Q189" s="33"/>
      <c r="R189" s="34" t="n">
        <f aca="false">Q189/$P189</f>
        <v>0</v>
      </c>
      <c r="S189" s="33"/>
      <c r="T189" s="34" t="n">
        <f aca="false">S189/$P189</f>
        <v>0</v>
      </c>
      <c r="U189" s="33"/>
      <c r="V189" s="34" t="n">
        <f aca="false">U189/$P189</f>
        <v>0</v>
      </c>
      <c r="W189" s="33"/>
      <c r="X189" s="34" t="n">
        <f aca="false">W189/$P189</f>
        <v>0</v>
      </c>
      <c r="Y189" s="11" t="n">
        <f aca="false">K189</f>
        <v>47215</v>
      </c>
      <c r="Z189" s="11" t="n">
        <f aca="false">Y189</f>
        <v>47215</v>
      </c>
    </row>
    <row r="190" customFormat="false" ht="13.9" hidden="false" customHeight="true" outlineLevel="0" collapsed="false">
      <c r="A190" s="1" t="n">
        <v>2</v>
      </c>
      <c r="B190" s="1" t="n">
        <v>2</v>
      </c>
      <c r="D190" s="75" t="s">
        <v>21</v>
      </c>
      <c r="E190" s="35" t="n">
        <v>72</v>
      </c>
      <c r="F190" s="35" t="s">
        <v>25</v>
      </c>
      <c r="G190" s="36" t="n">
        <f aca="false">SUM(G189:G189)</f>
        <v>53456.9</v>
      </c>
      <c r="H190" s="36" t="n">
        <f aca="false">SUM(H189:H189)</f>
        <v>43295.19</v>
      </c>
      <c r="I190" s="36" t="n">
        <f aca="false">SUM(I189:I189)</f>
        <v>46100</v>
      </c>
      <c r="J190" s="36" t="n">
        <f aca="false">SUM(J189:J189)</f>
        <v>39950.8</v>
      </c>
      <c r="K190" s="36" t="n">
        <f aca="false">SUM(K189:K189)</f>
        <v>47215</v>
      </c>
      <c r="L190" s="36" t="n">
        <f aca="false">SUM(L189:L189)</f>
        <v>0</v>
      </c>
      <c r="M190" s="36" t="n">
        <f aca="false">SUM(M189:M189)</f>
        <v>0</v>
      </c>
      <c r="N190" s="36" t="n">
        <f aca="false">SUM(N189:N189)</f>
        <v>0</v>
      </c>
      <c r="O190" s="36" t="n">
        <f aca="false">SUM(O189:O189)</f>
        <v>0</v>
      </c>
      <c r="P190" s="36" t="n">
        <f aca="false">SUM(P189:P189)</f>
        <v>47215</v>
      </c>
      <c r="Q190" s="36" t="n">
        <f aca="false">SUM(Q189:Q189)</f>
        <v>0</v>
      </c>
      <c r="R190" s="37" t="n">
        <f aca="false">Q190/$P190</f>
        <v>0</v>
      </c>
      <c r="S190" s="36" t="n">
        <f aca="false">SUM(S189:S189)</f>
        <v>0</v>
      </c>
      <c r="T190" s="37" t="n">
        <f aca="false">S190/$P190</f>
        <v>0</v>
      </c>
      <c r="U190" s="36" t="n">
        <f aca="false">SUM(U189:U189)</f>
        <v>0</v>
      </c>
      <c r="V190" s="37" t="n">
        <f aca="false">U190/$P190</f>
        <v>0</v>
      </c>
      <c r="W190" s="36" t="n">
        <f aca="false">SUM(W189:W189)</f>
        <v>0</v>
      </c>
      <c r="X190" s="37" t="n">
        <f aca="false">W190/$P190</f>
        <v>0</v>
      </c>
      <c r="Y190" s="36" t="n">
        <f aca="false">SUM(Y189:Y189)</f>
        <v>47215</v>
      </c>
      <c r="Z190" s="36" t="n">
        <f aca="false">SUM(Z189:Z189)</f>
        <v>47215</v>
      </c>
    </row>
    <row r="191" customFormat="false" ht="13.9" hidden="false" customHeight="true" outlineLevel="0" collapsed="false">
      <c r="A191" s="1" t="n">
        <v>2</v>
      </c>
      <c r="B191" s="1" t="n">
        <v>2</v>
      </c>
      <c r="D191" s="17"/>
      <c r="E191" s="18"/>
      <c r="F191" s="13" t="s">
        <v>124</v>
      </c>
      <c r="G191" s="14" t="n">
        <f aca="false">G183+G188+G190</f>
        <v>595083</v>
      </c>
      <c r="H191" s="14" t="n">
        <f aca="false">H183+H188+H190</f>
        <v>649785.83</v>
      </c>
      <c r="I191" s="14" t="n">
        <f aca="false">I183+I188+I190</f>
        <v>724562</v>
      </c>
      <c r="J191" s="14" t="n">
        <f aca="false">J183+J188+J190</f>
        <v>708644.12</v>
      </c>
      <c r="K191" s="14" t="n">
        <f aca="false">K183+K188+K190</f>
        <v>719424</v>
      </c>
      <c r="L191" s="14" t="n">
        <f aca="false">L183+L188+L190</f>
        <v>0</v>
      </c>
      <c r="M191" s="14" t="n">
        <f aca="false">M183+M188+M190</f>
        <v>0</v>
      </c>
      <c r="N191" s="14" t="n">
        <f aca="false">N183+N188+N190</f>
        <v>0</v>
      </c>
      <c r="O191" s="14" t="n">
        <f aca="false">O183+O188+O190</f>
        <v>0</v>
      </c>
      <c r="P191" s="14" t="n">
        <f aca="false">P183+P188+P190</f>
        <v>719424</v>
      </c>
      <c r="Q191" s="14" t="n">
        <f aca="false">Q183+Q188+Q190</f>
        <v>0</v>
      </c>
      <c r="R191" s="15" t="n">
        <f aca="false">Q191/$P191</f>
        <v>0</v>
      </c>
      <c r="S191" s="14" t="n">
        <f aca="false">S183+S188+S190</f>
        <v>0</v>
      </c>
      <c r="T191" s="15" t="n">
        <f aca="false">S191/$P191</f>
        <v>0</v>
      </c>
      <c r="U191" s="14" t="n">
        <f aca="false">U183+U188+U190</f>
        <v>0</v>
      </c>
      <c r="V191" s="15" t="n">
        <f aca="false">U191/$P191</f>
        <v>0</v>
      </c>
      <c r="W191" s="14" t="n">
        <f aca="false">W183+W188+W190</f>
        <v>0</v>
      </c>
      <c r="X191" s="15" t="n">
        <f aca="false">W191/$P191</f>
        <v>0</v>
      </c>
      <c r="Y191" s="14" t="n">
        <f aca="false">Y183+Y188+Y190</f>
        <v>719424</v>
      </c>
      <c r="Z191" s="14" t="n">
        <f aca="false">Z183+Z188+Z190</f>
        <v>719424</v>
      </c>
    </row>
    <row r="193" customFormat="false" ht="13.9" hidden="false" customHeight="true" outlineLevel="0" collapsed="false">
      <c r="E193" s="39" t="s">
        <v>57</v>
      </c>
      <c r="F193" s="17" t="s">
        <v>180</v>
      </c>
      <c r="G193" s="40" t="n">
        <v>1332.27</v>
      </c>
      <c r="H193" s="40" t="n">
        <v>5930.27</v>
      </c>
      <c r="I193" s="40" t="n">
        <v>5975</v>
      </c>
      <c r="J193" s="40" t="n">
        <v>5541.77</v>
      </c>
      <c r="K193" s="40" t="n">
        <v>3828</v>
      </c>
      <c r="L193" s="40"/>
      <c r="M193" s="40"/>
      <c r="N193" s="40"/>
      <c r="O193" s="40"/>
      <c r="P193" s="40" t="n">
        <f aca="false">K193+SUM(L193:O193)</f>
        <v>3828</v>
      </c>
      <c r="Q193" s="40"/>
      <c r="R193" s="41" t="n">
        <f aca="false">Q193/$P193</f>
        <v>0</v>
      </c>
      <c r="S193" s="40"/>
      <c r="T193" s="41" t="n">
        <f aca="false">S193/$P193</f>
        <v>0</v>
      </c>
      <c r="U193" s="40"/>
      <c r="V193" s="41" t="n">
        <f aca="false">U193/$P193</f>
        <v>0</v>
      </c>
      <c r="W193" s="40"/>
      <c r="X193" s="42" t="n">
        <f aca="false">W193/$P193</f>
        <v>0</v>
      </c>
      <c r="Y193" s="40" t="n">
        <f aca="false">K193</f>
        <v>3828</v>
      </c>
      <c r="Z193" s="43" t="n">
        <f aca="false">Y193</f>
        <v>3828</v>
      </c>
    </row>
    <row r="194" customFormat="false" ht="13.9" hidden="false" customHeight="true" outlineLevel="0" collapsed="false">
      <c r="E194" s="52"/>
      <c r="F194" s="86" t="s">
        <v>181</v>
      </c>
      <c r="G194" s="54"/>
      <c r="H194" s="54"/>
      <c r="I194" s="87" t="n">
        <v>1000</v>
      </c>
      <c r="J194" s="87" t="n">
        <v>874.11</v>
      </c>
      <c r="K194" s="87" t="n">
        <v>876</v>
      </c>
      <c r="L194" s="87"/>
      <c r="M194" s="87"/>
      <c r="N194" s="87"/>
      <c r="O194" s="87"/>
      <c r="P194" s="87" t="n">
        <f aca="false">K194+SUM(L194:O194)</f>
        <v>876</v>
      </c>
      <c r="Q194" s="87"/>
      <c r="R194" s="88" t="n">
        <f aca="false">Q194/$P194</f>
        <v>0</v>
      </c>
      <c r="S194" s="87"/>
      <c r="T194" s="88" t="n">
        <f aca="false">S194/$P194</f>
        <v>0</v>
      </c>
      <c r="U194" s="87"/>
      <c r="V194" s="88" t="n">
        <f aca="false">U194/$P194</f>
        <v>0</v>
      </c>
      <c r="W194" s="87"/>
      <c r="X194" s="89" t="n">
        <f aca="false">W194/$P194</f>
        <v>0</v>
      </c>
      <c r="Y194" s="54" t="n">
        <f aca="false">K194</f>
        <v>876</v>
      </c>
      <c r="Z194" s="57" t="n">
        <f aca="false">Y194</f>
        <v>876</v>
      </c>
    </row>
    <row r="196" customFormat="false" ht="13.9" hidden="false" customHeight="true" outlineLevel="0" collapsed="false">
      <c r="D196" s="28" t="s">
        <v>182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9"/>
      <c r="S196" s="28"/>
      <c r="T196" s="29"/>
      <c r="U196" s="28"/>
      <c r="V196" s="29"/>
      <c r="W196" s="28"/>
      <c r="X196" s="29"/>
      <c r="Y196" s="28"/>
      <c r="Z196" s="28"/>
    </row>
    <row r="197" customFormat="false" ht="13.9" hidden="false" customHeight="true" outlineLevel="0" collapsed="false">
      <c r="D197" s="7" t="s">
        <v>33</v>
      </c>
      <c r="E197" s="7" t="s">
        <v>34</v>
      </c>
      <c r="F197" s="7" t="s">
        <v>35</v>
      </c>
      <c r="G197" s="7" t="s">
        <v>1</v>
      </c>
      <c r="H197" s="7" t="s">
        <v>2</v>
      </c>
      <c r="I197" s="7" t="s">
        <v>3</v>
      </c>
      <c r="J197" s="7" t="s">
        <v>4</v>
      </c>
      <c r="K197" s="7" t="s">
        <v>5</v>
      </c>
      <c r="L197" s="7" t="s">
        <v>6</v>
      </c>
      <c r="M197" s="7" t="s">
        <v>7</v>
      </c>
      <c r="N197" s="7" t="s">
        <v>8</v>
      </c>
      <c r="O197" s="7" t="s">
        <v>9</v>
      </c>
      <c r="P197" s="7" t="s">
        <v>10</v>
      </c>
      <c r="Q197" s="7" t="s">
        <v>11</v>
      </c>
      <c r="R197" s="8" t="s">
        <v>12</v>
      </c>
      <c r="S197" s="7" t="s">
        <v>13</v>
      </c>
      <c r="T197" s="8" t="s">
        <v>14</v>
      </c>
      <c r="U197" s="7" t="s">
        <v>15</v>
      </c>
      <c r="V197" s="8" t="s">
        <v>16</v>
      </c>
      <c r="W197" s="7" t="s">
        <v>17</v>
      </c>
      <c r="X197" s="8" t="s">
        <v>18</v>
      </c>
      <c r="Y197" s="7" t="s">
        <v>19</v>
      </c>
      <c r="Z197" s="7" t="s">
        <v>20</v>
      </c>
    </row>
    <row r="198" customFormat="false" ht="13.9" hidden="false" customHeight="true" outlineLevel="0" collapsed="false">
      <c r="A198" s="1" t="n">
        <v>2</v>
      </c>
      <c r="B198" s="1" t="n">
        <v>3</v>
      </c>
      <c r="D198" s="68" t="s">
        <v>183</v>
      </c>
      <c r="E198" s="10" t="n">
        <v>630</v>
      </c>
      <c r="F198" s="10" t="s">
        <v>131</v>
      </c>
      <c r="G198" s="11" t="n">
        <v>966</v>
      </c>
      <c r="H198" s="11" t="n">
        <v>973</v>
      </c>
      <c r="I198" s="11" t="n">
        <v>973</v>
      </c>
      <c r="J198" s="11" t="n">
        <v>998</v>
      </c>
      <c r="K198" s="11" t="n">
        <f aca="false">príjmy!H95</f>
        <v>1152</v>
      </c>
      <c r="L198" s="11"/>
      <c r="M198" s="11"/>
      <c r="N198" s="11"/>
      <c r="O198" s="11"/>
      <c r="P198" s="11" t="n">
        <f aca="false">K198+SUM(L198:O198)</f>
        <v>1152</v>
      </c>
      <c r="Q198" s="11"/>
      <c r="R198" s="12" t="n">
        <f aca="false">Q198/$P198</f>
        <v>0</v>
      </c>
      <c r="S198" s="11"/>
      <c r="T198" s="12" t="n">
        <f aca="false">S198/$P198</f>
        <v>0</v>
      </c>
      <c r="U198" s="11"/>
      <c r="V198" s="12" t="n">
        <f aca="false">U198/$P198</f>
        <v>0</v>
      </c>
      <c r="W198" s="11"/>
      <c r="X198" s="12" t="n">
        <f aca="false">W198/$P198</f>
        <v>0</v>
      </c>
      <c r="Y198" s="11" t="n">
        <f aca="false">K198</f>
        <v>1152</v>
      </c>
      <c r="Z198" s="11" t="n">
        <f aca="false">Y198</f>
        <v>1152</v>
      </c>
    </row>
    <row r="199" customFormat="false" ht="13.9" hidden="false" customHeight="true" outlineLevel="0" collapsed="false">
      <c r="A199" s="1" t="n">
        <v>2</v>
      </c>
      <c r="B199" s="1" t="n">
        <v>3</v>
      </c>
      <c r="D199" s="75" t="s">
        <v>21</v>
      </c>
      <c r="E199" s="35" t="n">
        <v>111</v>
      </c>
      <c r="F199" s="35" t="s">
        <v>134</v>
      </c>
      <c r="G199" s="36" t="n">
        <f aca="false">SUM(G198:G198)</f>
        <v>966</v>
      </c>
      <c r="H199" s="36" t="n">
        <f aca="false">SUM(H198:H198)</f>
        <v>973</v>
      </c>
      <c r="I199" s="36" t="n">
        <f aca="false">SUM(I198:I198)</f>
        <v>973</v>
      </c>
      <c r="J199" s="36" t="n">
        <f aca="false">SUM(J198:J198)</f>
        <v>998</v>
      </c>
      <c r="K199" s="36" t="n">
        <f aca="false">SUM(K198:K198)</f>
        <v>1152</v>
      </c>
      <c r="L199" s="36" t="n">
        <f aca="false">SUM(L198:L198)</f>
        <v>0</v>
      </c>
      <c r="M199" s="36" t="n">
        <f aca="false">SUM(M198:M198)</f>
        <v>0</v>
      </c>
      <c r="N199" s="36" t="n">
        <f aca="false">SUM(N198:N198)</f>
        <v>0</v>
      </c>
      <c r="O199" s="36" t="n">
        <f aca="false">SUM(O198:O198)</f>
        <v>0</v>
      </c>
      <c r="P199" s="36" t="n">
        <f aca="false">SUM(P198:P198)</f>
        <v>1152</v>
      </c>
      <c r="Q199" s="36" t="n">
        <f aca="false">SUM(Q198:Q198)</f>
        <v>0</v>
      </c>
      <c r="R199" s="37" t="n">
        <f aca="false">Q199/$P199</f>
        <v>0</v>
      </c>
      <c r="S199" s="36" t="n">
        <f aca="false">SUM(S198:S198)</f>
        <v>0</v>
      </c>
      <c r="T199" s="37" t="n">
        <f aca="false">S199/$P199</f>
        <v>0</v>
      </c>
      <c r="U199" s="36" t="n">
        <f aca="false">SUM(U198:U198)</f>
        <v>0</v>
      </c>
      <c r="V199" s="37" t="n">
        <f aca="false">U199/$P199</f>
        <v>0</v>
      </c>
      <c r="W199" s="36" t="n">
        <f aca="false">SUM(W198:W198)</f>
        <v>0</v>
      </c>
      <c r="X199" s="37" t="n">
        <f aca="false">W199/$P199</f>
        <v>0</v>
      </c>
      <c r="Y199" s="36" t="n">
        <f aca="false">SUM(Y198:Y198)</f>
        <v>1152</v>
      </c>
      <c r="Z199" s="36" t="n">
        <f aca="false">SUM(Z198:Z198)</f>
        <v>1152</v>
      </c>
    </row>
    <row r="200" customFormat="false" ht="13.9" hidden="false" customHeight="true" outlineLevel="0" collapsed="false">
      <c r="A200" s="1" t="n">
        <v>2</v>
      </c>
      <c r="B200" s="1" t="n">
        <v>3</v>
      </c>
      <c r="D200" s="74" t="s">
        <v>183</v>
      </c>
      <c r="E200" s="10" t="n">
        <v>610</v>
      </c>
      <c r="F200" s="10" t="s">
        <v>129</v>
      </c>
      <c r="G200" s="11" t="n">
        <v>13355.98</v>
      </c>
      <c r="H200" s="11" t="n">
        <v>15460.17</v>
      </c>
      <c r="I200" s="11" t="n">
        <v>9680</v>
      </c>
      <c r="J200" s="11" t="n">
        <v>6026.95</v>
      </c>
      <c r="K200" s="11" t="n">
        <v>7677</v>
      </c>
      <c r="L200" s="11"/>
      <c r="M200" s="11"/>
      <c r="N200" s="11"/>
      <c r="O200" s="11"/>
      <c r="P200" s="11" t="n">
        <f aca="false">K200+SUM(L200:O200)</f>
        <v>7677</v>
      </c>
      <c r="Q200" s="11"/>
      <c r="R200" s="12" t="n">
        <f aca="false">Q200/$P200</f>
        <v>0</v>
      </c>
      <c r="S200" s="11"/>
      <c r="T200" s="12" t="n">
        <f aca="false">S200/$P200</f>
        <v>0</v>
      </c>
      <c r="U200" s="11"/>
      <c r="V200" s="12" t="n">
        <f aca="false">U200/$P200</f>
        <v>0</v>
      </c>
      <c r="W200" s="11"/>
      <c r="X200" s="12" t="n">
        <f aca="false">W200/$P200</f>
        <v>0</v>
      </c>
      <c r="Y200" s="11" t="n">
        <v>8373</v>
      </c>
      <c r="Z200" s="11" t="n">
        <v>9139</v>
      </c>
    </row>
    <row r="201" customFormat="false" ht="13.9" hidden="false" customHeight="true" outlineLevel="0" collapsed="false">
      <c r="A201" s="1" t="n">
        <v>2</v>
      </c>
      <c r="B201" s="1" t="n">
        <v>3</v>
      </c>
      <c r="D201" s="74"/>
      <c r="E201" s="10" t="n">
        <v>620</v>
      </c>
      <c r="F201" s="10" t="s">
        <v>130</v>
      </c>
      <c r="G201" s="11" t="n">
        <v>6279.96</v>
      </c>
      <c r="H201" s="11" t="n">
        <v>5686.59</v>
      </c>
      <c r="I201" s="11" t="n">
        <v>6234</v>
      </c>
      <c r="J201" s="11" t="n">
        <v>2283.57</v>
      </c>
      <c r="K201" s="11" t="n">
        <v>5634</v>
      </c>
      <c r="L201" s="11"/>
      <c r="M201" s="11"/>
      <c r="N201" s="11"/>
      <c r="O201" s="11"/>
      <c r="P201" s="11" t="n">
        <f aca="false">K201+SUM(L201:O201)</f>
        <v>5634</v>
      </c>
      <c r="Q201" s="11"/>
      <c r="R201" s="12" t="n">
        <f aca="false">Q201/$P201</f>
        <v>0</v>
      </c>
      <c r="S201" s="11"/>
      <c r="T201" s="12" t="n">
        <f aca="false">S201/$P201</f>
        <v>0</v>
      </c>
      <c r="U201" s="11"/>
      <c r="V201" s="12" t="n">
        <f aca="false">U201/$P201</f>
        <v>0</v>
      </c>
      <c r="W201" s="11"/>
      <c r="X201" s="12" t="n">
        <f aca="false">W201/$P201</f>
        <v>0</v>
      </c>
      <c r="Y201" s="11" t="n">
        <v>5842</v>
      </c>
      <c r="Z201" s="11" t="n">
        <v>6071</v>
      </c>
    </row>
    <row r="202" customFormat="false" ht="13.9" hidden="false" customHeight="true" outlineLevel="0" collapsed="false">
      <c r="A202" s="1" t="n">
        <v>2</v>
      </c>
      <c r="B202" s="1" t="n">
        <v>3</v>
      </c>
      <c r="D202" s="74"/>
      <c r="E202" s="10" t="n">
        <v>630</v>
      </c>
      <c r="F202" s="10" t="s">
        <v>131</v>
      </c>
      <c r="G202" s="11" t="n">
        <v>9849.68</v>
      </c>
      <c r="H202" s="11" t="n">
        <v>5363.93</v>
      </c>
      <c r="I202" s="33" t="n">
        <v>23298</v>
      </c>
      <c r="J202" s="33" t="n">
        <v>833.71</v>
      </c>
      <c r="K202" s="33" t="n">
        <f aca="false">10486+11127</f>
        <v>21613</v>
      </c>
      <c r="L202" s="33"/>
      <c r="M202" s="33"/>
      <c r="N202" s="33"/>
      <c r="O202" s="33"/>
      <c r="P202" s="33" t="n">
        <f aca="false">K202+SUM(L202:O202)</f>
        <v>21613</v>
      </c>
      <c r="Q202" s="33"/>
      <c r="R202" s="34" t="n">
        <f aca="false">Q202/$P202</f>
        <v>0</v>
      </c>
      <c r="S202" s="33"/>
      <c r="T202" s="34" t="n">
        <f aca="false">S202/$P202</f>
        <v>0</v>
      </c>
      <c r="U202" s="33"/>
      <c r="V202" s="34" t="n">
        <f aca="false">U202/$P202</f>
        <v>0</v>
      </c>
      <c r="W202" s="33"/>
      <c r="X202" s="34" t="n">
        <f aca="false">W202/$P202</f>
        <v>0</v>
      </c>
      <c r="Y202" s="11" t="n">
        <f aca="false">10490+11127</f>
        <v>21617</v>
      </c>
      <c r="Z202" s="11" t="n">
        <f aca="false">10499+11127</f>
        <v>21626</v>
      </c>
    </row>
    <row r="203" customFormat="false" ht="13.9" hidden="false" customHeight="true" outlineLevel="0" collapsed="false">
      <c r="A203" s="1" t="n">
        <v>2</v>
      </c>
      <c r="B203" s="1" t="n">
        <v>3</v>
      </c>
      <c r="D203" s="74"/>
      <c r="E203" s="10" t="n">
        <v>640</v>
      </c>
      <c r="F203" s="10" t="s">
        <v>132</v>
      </c>
      <c r="G203" s="11" t="n">
        <v>1941.68</v>
      </c>
      <c r="H203" s="11" t="n">
        <v>1528.69</v>
      </c>
      <c r="I203" s="11" t="n">
        <v>1450</v>
      </c>
      <c r="J203" s="11" t="n">
        <v>1490.08</v>
      </c>
      <c r="K203" s="11" t="n">
        <v>974</v>
      </c>
      <c r="L203" s="11"/>
      <c r="M203" s="11"/>
      <c r="N203" s="11"/>
      <c r="O203" s="11"/>
      <c r="P203" s="11" t="n">
        <f aca="false">K203+SUM(L203:O203)</f>
        <v>974</v>
      </c>
      <c r="Q203" s="11"/>
      <c r="R203" s="12" t="n">
        <f aca="false">Q203/$P203</f>
        <v>0</v>
      </c>
      <c r="S203" s="11"/>
      <c r="T203" s="12" t="n">
        <f aca="false">S203/$P203</f>
        <v>0</v>
      </c>
      <c r="U203" s="11"/>
      <c r="V203" s="12" t="n">
        <f aca="false">U203/$P203</f>
        <v>0</v>
      </c>
      <c r="W203" s="11"/>
      <c r="X203" s="12" t="n">
        <f aca="false">W203/$P203</f>
        <v>0</v>
      </c>
      <c r="Y203" s="11" t="n">
        <v>0</v>
      </c>
      <c r="Z203" s="11" t="n">
        <v>0</v>
      </c>
    </row>
    <row r="204" customFormat="false" ht="13.9" hidden="false" customHeight="true" outlineLevel="0" collapsed="false">
      <c r="A204" s="1" t="n">
        <v>2</v>
      </c>
      <c r="B204" s="1" t="n">
        <v>3</v>
      </c>
      <c r="D204" s="75" t="s">
        <v>21</v>
      </c>
      <c r="E204" s="35" t="n">
        <v>41</v>
      </c>
      <c r="F204" s="35" t="s">
        <v>23</v>
      </c>
      <c r="G204" s="36" t="n">
        <f aca="false">SUM(G200:G203)</f>
        <v>31427.3</v>
      </c>
      <c r="H204" s="36" t="n">
        <f aca="false">SUM(H200:H203)</f>
        <v>28039.38</v>
      </c>
      <c r="I204" s="36" t="n">
        <f aca="false">SUM(I200:I203)</f>
        <v>40662</v>
      </c>
      <c r="J204" s="36" t="n">
        <f aca="false">SUM(J200:J203)</f>
        <v>10634.31</v>
      </c>
      <c r="K204" s="36" t="n">
        <f aca="false">SUM(K200:K203)</f>
        <v>35898</v>
      </c>
      <c r="L204" s="36" t="n">
        <f aca="false">SUM(L200:L203)</f>
        <v>0</v>
      </c>
      <c r="M204" s="36" t="n">
        <f aca="false">SUM(M200:M203)</f>
        <v>0</v>
      </c>
      <c r="N204" s="36" t="n">
        <f aca="false">SUM(N200:N203)</f>
        <v>0</v>
      </c>
      <c r="O204" s="36" t="n">
        <f aca="false">SUM(O200:O203)</f>
        <v>0</v>
      </c>
      <c r="P204" s="36" t="n">
        <f aca="false">SUM(P200:P203)</f>
        <v>35898</v>
      </c>
      <c r="Q204" s="36" t="n">
        <f aca="false">SUM(Q200:Q203)</f>
        <v>0</v>
      </c>
      <c r="R204" s="37" t="n">
        <f aca="false">Q204/$P204</f>
        <v>0</v>
      </c>
      <c r="S204" s="36" t="n">
        <f aca="false">SUM(S200:S203)</f>
        <v>0</v>
      </c>
      <c r="T204" s="37" t="n">
        <f aca="false">S204/$P204</f>
        <v>0</v>
      </c>
      <c r="U204" s="36" t="n">
        <f aca="false">SUM(U200:U203)</f>
        <v>0</v>
      </c>
      <c r="V204" s="37" t="n">
        <f aca="false">U204/$P204</f>
        <v>0</v>
      </c>
      <c r="W204" s="36" t="n">
        <f aca="false">SUM(W200:W203)</f>
        <v>0</v>
      </c>
      <c r="X204" s="37" t="n">
        <f aca="false">W204/$P204</f>
        <v>0</v>
      </c>
      <c r="Y204" s="36" t="n">
        <f aca="false">SUM(Y200:Y203)</f>
        <v>35832</v>
      </c>
      <c r="Z204" s="36" t="n">
        <f aca="false">SUM(Z200:Z203)</f>
        <v>36836</v>
      </c>
    </row>
    <row r="205" customFormat="false" ht="13.9" hidden="false" customHeight="true" outlineLevel="0" collapsed="false">
      <c r="A205" s="1" t="n">
        <v>2</v>
      </c>
      <c r="B205" s="1" t="n">
        <v>3</v>
      </c>
      <c r="D205" s="68" t="s">
        <v>183</v>
      </c>
      <c r="E205" s="10" t="n">
        <v>640</v>
      </c>
      <c r="F205" s="10" t="s">
        <v>132</v>
      </c>
      <c r="G205" s="11" t="n">
        <v>209.37</v>
      </c>
      <c r="H205" s="11" t="n">
        <v>220.14</v>
      </c>
      <c r="I205" s="11" t="n">
        <v>245</v>
      </c>
      <c r="J205" s="11" t="n">
        <v>33.8</v>
      </c>
      <c r="K205" s="11" t="n">
        <v>163</v>
      </c>
      <c r="L205" s="11"/>
      <c r="M205" s="11"/>
      <c r="N205" s="11"/>
      <c r="O205" s="11"/>
      <c r="P205" s="11" t="n">
        <f aca="false">K205+SUM(L205:O205)</f>
        <v>163</v>
      </c>
      <c r="Q205" s="11"/>
      <c r="R205" s="12" t="n">
        <f aca="false">Q205/$P205</f>
        <v>0</v>
      </c>
      <c r="S205" s="11"/>
      <c r="T205" s="12" t="n">
        <f aca="false">S205/$P205</f>
        <v>0</v>
      </c>
      <c r="U205" s="11"/>
      <c r="V205" s="12" t="n">
        <f aca="false">U205/$P205</f>
        <v>0</v>
      </c>
      <c r="W205" s="11"/>
      <c r="X205" s="12" t="n">
        <f aca="false">W205/$P205</f>
        <v>0</v>
      </c>
      <c r="Y205" s="11" t="n">
        <f aca="false">K205</f>
        <v>163</v>
      </c>
      <c r="Z205" s="11" t="n">
        <f aca="false">Y205</f>
        <v>163</v>
      </c>
    </row>
    <row r="206" customFormat="false" ht="13.9" hidden="false" customHeight="true" outlineLevel="0" collapsed="false">
      <c r="A206" s="1" t="n">
        <v>2</v>
      </c>
      <c r="B206" s="1" t="n">
        <v>3</v>
      </c>
      <c r="D206" s="75" t="s">
        <v>21</v>
      </c>
      <c r="E206" s="35" t="n">
        <v>72</v>
      </c>
      <c r="F206" s="35" t="s">
        <v>25</v>
      </c>
      <c r="G206" s="36" t="n">
        <f aca="false">SUM(G205:G205)</f>
        <v>209.37</v>
      </c>
      <c r="H206" s="36" t="n">
        <f aca="false">SUM(H205:H205)</f>
        <v>220.14</v>
      </c>
      <c r="I206" s="36" t="n">
        <f aca="false">SUM(I205:I205)</f>
        <v>245</v>
      </c>
      <c r="J206" s="36" t="n">
        <f aca="false">SUM(J205:J205)</f>
        <v>33.8</v>
      </c>
      <c r="K206" s="36" t="n">
        <f aca="false">SUM(K205:K205)</f>
        <v>163</v>
      </c>
      <c r="L206" s="36" t="n">
        <f aca="false">SUM(L205:L205)</f>
        <v>0</v>
      </c>
      <c r="M206" s="36" t="n">
        <f aca="false">SUM(M205:M205)</f>
        <v>0</v>
      </c>
      <c r="N206" s="36" t="n">
        <f aca="false">SUM(N205:N205)</f>
        <v>0</v>
      </c>
      <c r="O206" s="36" t="n">
        <f aca="false">SUM(O205:O205)</f>
        <v>0</v>
      </c>
      <c r="P206" s="36" t="n">
        <f aca="false">SUM(P205:P205)</f>
        <v>163</v>
      </c>
      <c r="Q206" s="36" t="n">
        <f aca="false">SUM(Q205:Q205)</f>
        <v>0</v>
      </c>
      <c r="R206" s="37" t="n">
        <f aca="false">Q206/$P206</f>
        <v>0</v>
      </c>
      <c r="S206" s="36" t="n">
        <f aca="false">SUM(S205:S205)</f>
        <v>0</v>
      </c>
      <c r="T206" s="37" t="n">
        <f aca="false">S206/$P206</f>
        <v>0</v>
      </c>
      <c r="U206" s="36" t="n">
        <f aca="false">SUM(U205:U205)</f>
        <v>0</v>
      </c>
      <c r="V206" s="37" t="n">
        <f aca="false">U206/$P206</f>
        <v>0</v>
      </c>
      <c r="W206" s="36" t="n">
        <f aca="false">SUM(W205:W205)</f>
        <v>0</v>
      </c>
      <c r="X206" s="37" t="n">
        <f aca="false">W206/$P206</f>
        <v>0</v>
      </c>
      <c r="Y206" s="36" t="n">
        <f aca="false">SUM(Y205:Y205)</f>
        <v>163</v>
      </c>
      <c r="Z206" s="36" t="n">
        <f aca="false">SUM(Z205:Z205)</f>
        <v>163</v>
      </c>
    </row>
    <row r="207" customFormat="false" ht="13.9" hidden="false" customHeight="true" outlineLevel="0" collapsed="false">
      <c r="A207" s="1" t="n">
        <v>2</v>
      </c>
      <c r="B207" s="1" t="n">
        <v>3</v>
      </c>
      <c r="D207" s="17"/>
      <c r="E207" s="18"/>
      <c r="F207" s="13" t="s">
        <v>124</v>
      </c>
      <c r="G207" s="14" t="n">
        <f aca="false">G199+G204+G206</f>
        <v>32602.67</v>
      </c>
      <c r="H207" s="14" t="n">
        <f aca="false">H199+H204+H206</f>
        <v>29232.52</v>
      </c>
      <c r="I207" s="96" t="n">
        <f aca="false">I199+I204+I206</f>
        <v>41880</v>
      </c>
      <c r="J207" s="96" t="n">
        <f aca="false">J199+J204+J206</f>
        <v>11666.11</v>
      </c>
      <c r="K207" s="96" t="n">
        <f aca="false">K199+K204+K206</f>
        <v>37213</v>
      </c>
      <c r="L207" s="96" t="n">
        <f aca="false">L199+L204+L206</f>
        <v>0</v>
      </c>
      <c r="M207" s="96" t="n">
        <f aca="false">M199+M204+M206</f>
        <v>0</v>
      </c>
      <c r="N207" s="96" t="n">
        <f aca="false">N199+N204+N206</f>
        <v>0</v>
      </c>
      <c r="O207" s="96" t="n">
        <f aca="false">O199+O204+O206</f>
        <v>0</v>
      </c>
      <c r="P207" s="96" t="n">
        <f aca="false">P199+P204+P206</f>
        <v>37213</v>
      </c>
      <c r="Q207" s="96" t="n">
        <f aca="false">Q199+Q204+Q206</f>
        <v>0</v>
      </c>
      <c r="R207" s="97" t="n">
        <f aca="false">Q207/$P207</f>
        <v>0</v>
      </c>
      <c r="S207" s="96" t="n">
        <f aca="false">S199+S204+S206</f>
        <v>0</v>
      </c>
      <c r="T207" s="97" t="n">
        <f aca="false">S207/$P207</f>
        <v>0</v>
      </c>
      <c r="U207" s="96" t="n">
        <f aca="false">U199+U204+U206</f>
        <v>0</v>
      </c>
      <c r="V207" s="97" t="n">
        <f aca="false">U207/$P207</f>
        <v>0</v>
      </c>
      <c r="W207" s="96" t="n">
        <f aca="false">W199+W204+W206</f>
        <v>0</v>
      </c>
      <c r="X207" s="97" t="n">
        <f aca="false">W207/$P207</f>
        <v>0</v>
      </c>
      <c r="Y207" s="14" t="n">
        <f aca="false">Y199+Y204+Y206</f>
        <v>37147</v>
      </c>
      <c r="Z207" s="14" t="n">
        <f aca="false">Z199+Z204+Z206</f>
        <v>38151</v>
      </c>
    </row>
    <row r="209" customFormat="false" ht="13.9" hidden="false" customHeight="true" outlineLevel="0" collapsed="false">
      <c r="E209" s="39" t="s">
        <v>57</v>
      </c>
      <c r="F209" s="17" t="s">
        <v>184</v>
      </c>
      <c r="G209" s="40" t="n">
        <f aca="false">7073.03+1695.15</f>
        <v>8768.18</v>
      </c>
      <c r="H209" s="82" t="n">
        <v>3004.16</v>
      </c>
      <c r="I209" s="40" t="n">
        <v>12874</v>
      </c>
      <c r="J209" s="40" t="n">
        <v>643.55</v>
      </c>
      <c r="K209" s="82" t="n">
        <v>12874</v>
      </c>
      <c r="L209" s="40"/>
      <c r="M209" s="40"/>
      <c r="N209" s="40"/>
      <c r="O209" s="40"/>
      <c r="P209" s="40" t="n">
        <f aca="false">K209+SUM(L209:O209)</f>
        <v>12874</v>
      </c>
      <c r="Q209" s="40"/>
      <c r="R209" s="41" t="n">
        <f aca="false">Q209/$P209</f>
        <v>0</v>
      </c>
      <c r="S209" s="40"/>
      <c r="T209" s="41" t="n">
        <f aca="false">S209/$P209</f>
        <v>0</v>
      </c>
      <c r="U209" s="40"/>
      <c r="V209" s="41" t="n">
        <f aca="false">U209/$P209</f>
        <v>0</v>
      </c>
      <c r="W209" s="40"/>
      <c r="X209" s="42" t="n">
        <f aca="false">W209/$P209</f>
        <v>0</v>
      </c>
      <c r="Y209" s="40" t="n">
        <f aca="false">K209</f>
        <v>12874</v>
      </c>
      <c r="Z209" s="43" t="n">
        <f aca="false">Y209</f>
        <v>12874</v>
      </c>
    </row>
    <row r="210" customFormat="false" ht="13.9" hidden="false" customHeight="true" outlineLevel="0" collapsed="false">
      <c r="E210" s="52"/>
      <c r="F210" s="86" t="s">
        <v>185</v>
      </c>
      <c r="G210" s="54" t="n">
        <v>1874.04</v>
      </c>
      <c r="H210" s="87" t="n">
        <v>1452.48</v>
      </c>
      <c r="I210" s="54" t="n">
        <v>1450</v>
      </c>
      <c r="J210" s="54" t="n">
        <v>1383.6</v>
      </c>
      <c r="K210" s="87" t="n">
        <v>974</v>
      </c>
      <c r="L210" s="54"/>
      <c r="M210" s="54"/>
      <c r="N210" s="54"/>
      <c r="O210" s="54"/>
      <c r="P210" s="54" t="n">
        <f aca="false">K210+SUM(L210:O210)</f>
        <v>974</v>
      </c>
      <c r="Q210" s="54"/>
      <c r="R210" s="55" t="n">
        <f aca="false">Q210/$P210</f>
        <v>0</v>
      </c>
      <c r="S210" s="54"/>
      <c r="T210" s="55" t="n">
        <f aca="false">S210/$P210</f>
        <v>0</v>
      </c>
      <c r="U210" s="54"/>
      <c r="V210" s="55" t="n">
        <f aca="false">U210/$P210</f>
        <v>0</v>
      </c>
      <c r="W210" s="54"/>
      <c r="X210" s="56" t="n">
        <f aca="false">W210/$P210</f>
        <v>0</v>
      </c>
      <c r="Y210" s="54" t="n">
        <f aca="false">K210</f>
        <v>974</v>
      </c>
      <c r="Z210" s="57" t="n">
        <f aca="false">Y210</f>
        <v>974</v>
      </c>
    </row>
    <row r="212" customFormat="false" ht="13.9" hidden="false" customHeight="true" outlineLevel="0" collapsed="false">
      <c r="D212" s="19" t="s">
        <v>186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20"/>
      <c r="S212" s="19"/>
      <c r="T212" s="20"/>
      <c r="U212" s="19"/>
      <c r="V212" s="20"/>
      <c r="W212" s="19"/>
      <c r="X212" s="20"/>
      <c r="Y212" s="19"/>
      <c r="Z212" s="19"/>
    </row>
    <row r="213" customFormat="false" ht="13.9" hidden="false" customHeight="true" outlineLevel="0" collapsed="false">
      <c r="D213" s="6"/>
      <c r="E213" s="6"/>
      <c r="F213" s="6"/>
      <c r="G213" s="7" t="s">
        <v>1</v>
      </c>
      <c r="H213" s="7" t="s">
        <v>2</v>
      </c>
      <c r="I213" s="7" t="s">
        <v>3</v>
      </c>
      <c r="J213" s="7" t="s">
        <v>4</v>
      </c>
      <c r="K213" s="7" t="s">
        <v>5</v>
      </c>
      <c r="L213" s="7" t="s">
        <v>6</v>
      </c>
      <c r="M213" s="7" t="s">
        <v>7</v>
      </c>
      <c r="N213" s="7" t="s">
        <v>8</v>
      </c>
      <c r="O213" s="7" t="s">
        <v>9</v>
      </c>
      <c r="P213" s="7" t="s">
        <v>10</v>
      </c>
      <c r="Q213" s="7" t="s">
        <v>11</v>
      </c>
      <c r="R213" s="8" t="s">
        <v>12</v>
      </c>
      <c r="S213" s="7" t="s">
        <v>13</v>
      </c>
      <c r="T213" s="8" t="s">
        <v>14</v>
      </c>
      <c r="U213" s="7" t="s">
        <v>15</v>
      </c>
      <c r="V213" s="8" t="s">
        <v>16</v>
      </c>
      <c r="W213" s="7" t="s">
        <v>17</v>
      </c>
      <c r="X213" s="8" t="s">
        <v>18</v>
      </c>
      <c r="Y213" s="7" t="s">
        <v>19</v>
      </c>
      <c r="Z213" s="7" t="s">
        <v>20</v>
      </c>
    </row>
    <row r="214" customFormat="false" ht="13.9" hidden="false" customHeight="true" outlineLevel="0" collapsed="false">
      <c r="A214" s="1" t="n">
        <v>3</v>
      </c>
      <c r="D214" s="21" t="s">
        <v>21</v>
      </c>
      <c r="E214" s="22" t="n">
        <v>41</v>
      </c>
      <c r="F214" s="22" t="s">
        <v>23</v>
      </c>
      <c r="G214" s="23" t="n">
        <f aca="false">G223+G239</f>
        <v>51970.42</v>
      </c>
      <c r="H214" s="23" t="n">
        <f aca="false">H223+H239</f>
        <v>51834.96</v>
      </c>
      <c r="I214" s="23" t="n">
        <f aca="false">I223+I239</f>
        <v>63812</v>
      </c>
      <c r="J214" s="23" t="n">
        <f aca="false">J223+J239</f>
        <v>50768.51</v>
      </c>
      <c r="K214" s="23" t="n">
        <f aca="false">K223+K239</f>
        <v>48425</v>
      </c>
      <c r="L214" s="23" t="n">
        <f aca="false">L223+L239</f>
        <v>0</v>
      </c>
      <c r="M214" s="23" t="n">
        <f aca="false">M223+M239</f>
        <v>0</v>
      </c>
      <c r="N214" s="23" t="n">
        <f aca="false">N223+N239</f>
        <v>0</v>
      </c>
      <c r="O214" s="23" t="n">
        <f aca="false">O223+O239</f>
        <v>0</v>
      </c>
      <c r="P214" s="23" t="n">
        <f aca="false">P223+P239</f>
        <v>48425</v>
      </c>
      <c r="Q214" s="23" t="n">
        <f aca="false">Q223+Q239</f>
        <v>0</v>
      </c>
      <c r="R214" s="24" t="n">
        <f aca="false">Q214/$P214</f>
        <v>0</v>
      </c>
      <c r="S214" s="23" t="n">
        <f aca="false">S223+S239</f>
        <v>0</v>
      </c>
      <c r="T214" s="24" t="n">
        <f aca="false">S214/$P214</f>
        <v>0</v>
      </c>
      <c r="U214" s="23" t="n">
        <f aca="false">U223+U239</f>
        <v>0</v>
      </c>
      <c r="V214" s="24" t="n">
        <f aca="false">U214/$P214</f>
        <v>0</v>
      </c>
      <c r="W214" s="23" t="n">
        <f aca="false">W223+W239</f>
        <v>0</v>
      </c>
      <c r="X214" s="24" t="n">
        <f aca="false">W214/$P214</f>
        <v>0</v>
      </c>
      <c r="Y214" s="23" t="n">
        <f aca="false">Y223+Y239</f>
        <v>49906</v>
      </c>
      <c r="Z214" s="23" t="n">
        <f aca="false">Z223+Z239</f>
        <v>51540</v>
      </c>
    </row>
    <row r="215" customFormat="false" ht="13.9" hidden="false" customHeight="true" outlineLevel="0" collapsed="false">
      <c r="A215" s="1" t="n">
        <v>3</v>
      </c>
      <c r="D215" s="21" t="s">
        <v>21</v>
      </c>
      <c r="E215" s="22" t="n">
        <v>72</v>
      </c>
      <c r="F215" s="22" t="s">
        <v>25</v>
      </c>
      <c r="G215" s="23" t="n">
        <f aca="false">G225</f>
        <v>116.87</v>
      </c>
      <c r="H215" s="23" t="n">
        <f aca="false">H225</f>
        <v>120.23</v>
      </c>
      <c r="I215" s="23" t="n">
        <f aca="false">I225</f>
        <v>127</v>
      </c>
      <c r="J215" s="23" t="n">
        <f aca="false">J225</f>
        <v>141.05</v>
      </c>
      <c r="K215" s="23" t="n">
        <f aca="false">K225</f>
        <v>141</v>
      </c>
      <c r="L215" s="23" t="n">
        <f aca="false">L225</f>
        <v>0</v>
      </c>
      <c r="M215" s="23" t="n">
        <f aca="false">M225</f>
        <v>0</v>
      </c>
      <c r="N215" s="23" t="n">
        <f aca="false">N225</f>
        <v>0</v>
      </c>
      <c r="O215" s="23" t="n">
        <f aca="false">O225</f>
        <v>0</v>
      </c>
      <c r="P215" s="23" t="n">
        <f aca="false">P225</f>
        <v>141</v>
      </c>
      <c r="Q215" s="23" t="n">
        <f aca="false">Q225</f>
        <v>0</v>
      </c>
      <c r="R215" s="24" t="n">
        <f aca="false">Q215/$P215</f>
        <v>0</v>
      </c>
      <c r="S215" s="23" t="n">
        <f aca="false">S225</f>
        <v>0</v>
      </c>
      <c r="T215" s="24" t="n">
        <f aca="false">S215/$P215</f>
        <v>0</v>
      </c>
      <c r="U215" s="23" t="n">
        <f aca="false">U225</f>
        <v>0</v>
      </c>
      <c r="V215" s="24" t="n">
        <f aca="false">U215/$P215</f>
        <v>0</v>
      </c>
      <c r="W215" s="23" t="n">
        <f aca="false">W225</f>
        <v>0</v>
      </c>
      <c r="X215" s="24" t="n">
        <f aca="false">W215/$P215</f>
        <v>0</v>
      </c>
      <c r="Y215" s="23" t="n">
        <f aca="false">Y225</f>
        <v>141</v>
      </c>
      <c r="Z215" s="23" t="n">
        <f aca="false">Z225</f>
        <v>141</v>
      </c>
    </row>
    <row r="216" customFormat="false" ht="13.9" hidden="false" customHeight="true" outlineLevel="0" collapsed="false">
      <c r="A216" s="1" t="n">
        <v>3</v>
      </c>
      <c r="D216" s="17"/>
      <c r="E216" s="18"/>
      <c r="F216" s="25" t="s">
        <v>124</v>
      </c>
      <c r="G216" s="26" t="n">
        <f aca="false">SUM(G214:G215)</f>
        <v>52087.29</v>
      </c>
      <c r="H216" s="26" t="n">
        <f aca="false">SUM(H214:H215)</f>
        <v>51955.19</v>
      </c>
      <c r="I216" s="26" t="n">
        <f aca="false">SUM(I214:I215)</f>
        <v>63939</v>
      </c>
      <c r="J216" s="26" t="n">
        <f aca="false">SUM(J214:J215)</f>
        <v>50909.56</v>
      </c>
      <c r="K216" s="26" t="n">
        <f aca="false">SUM(K214:K215)</f>
        <v>48566</v>
      </c>
      <c r="L216" s="26" t="n">
        <f aca="false">SUM(L214:L215)</f>
        <v>0</v>
      </c>
      <c r="M216" s="26" t="n">
        <f aca="false">SUM(M214:M215)</f>
        <v>0</v>
      </c>
      <c r="N216" s="26" t="n">
        <f aca="false">SUM(N214:N215)</f>
        <v>0</v>
      </c>
      <c r="O216" s="26" t="n">
        <f aca="false">SUM(O214:O215)</f>
        <v>0</v>
      </c>
      <c r="P216" s="26" t="n">
        <f aca="false">SUM(P214:P215)</f>
        <v>48566</v>
      </c>
      <c r="Q216" s="26" t="n">
        <f aca="false">SUM(Q214:Q215)</f>
        <v>0</v>
      </c>
      <c r="R216" s="27" t="n">
        <f aca="false">Q216/$P216</f>
        <v>0</v>
      </c>
      <c r="S216" s="26" t="n">
        <f aca="false">SUM(S214:S215)</f>
        <v>0</v>
      </c>
      <c r="T216" s="27" t="n">
        <f aca="false">S216/$P216</f>
        <v>0</v>
      </c>
      <c r="U216" s="26" t="n">
        <f aca="false">SUM(U214:U215)</f>
        <v>0</v>
      </c>
      <c r="V216" s="27" t="n">
        <f aca="false">U216/$P216</f>
        <v>0</v>
      </c>
      <c r="W216" s="26" t="n">
        <f aca="false">SUM(W214:W215)</f>
        <v>0</v>
      </c>
      <c r="X216" s="27" t="n">
        <f aca="false">W216/$P216</f>
        <v>0</v>
      </c>
      <c r="Y216" s="26" t="n">
        <f aca="false">SUM(Y214:Y215)</f>
        <v>50047</v>
      </c>
      <c r="Z216" s="26" t="n">
        <f aca="false">SUM(Z214:Z215)</f>
        <v>51681</v>
      </c>
    </row>
    <row r="218" customFormat="false" ht="13.9" hidden="false" customHeight="true" outlineLevel="0" collapsed="false">
      <c r="D218" s="60" t="s">
        <v>187</v>
      </c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  <c r="S218" s="60"/>
      <c r="T218" s="61"/>
      <c r="U218" s="60"/>
      <c r="V218" s="61"/>
      <c r="W218" s="60"/>
      <c r="X218" s="61"/>
      <c r="Y218" s="60"/>
      <c r="Z218" s="60"/>
    </row>
    <row r="219" customFormat="false" ht="13.9" hidden="false" customHeight="tru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3.9" hidden="false" customHeight="true" outlineLevel="0" collapsed="false">
      <c r="A220" s="1" t="n">
        <v>3</v>
      </c>
      <c r="B220" s="1" t="n">
        <v>1</v>
      </c>
      <c r="D220" s="74" t="s">
        <v>188</v>
      </c>
      <c r="E220" s="10" t="n">
        <v>610</v>
      </c>
      <c r="F220" s="10" t="s">
        <v>129</v>
      </c>
      <c r="G220" s="11" t="n">
        <v>11455.43</v>
      </c>
      <c r="H220" s="11" t="n">
        <v>12164.84</v>
      </c>
      <c r="I220" s="11" t="n">
        <v>11514</v>
      </c>
      <c r="J220" s="11" t="n">
        <v>12487.58</v>
      </c>
      <c r="K220" s="11" t="n">
        <v>11623</v>
      </c>
      <c r="L220" s="11"/>
      <c r="M220" s="11"/>
      <c r="N220" s="11"/>
      <c r="O220" s="11"/>
      <c r="P220" s="11" t="n">
        <f aca="false">K220+SUM(L220:O220)</f>
        <v>11623</v>
      </c>
      <c r="Q220" s="11"/>
      <c r="R220" s="12" t="n">
        <f aca="false">Q220/$P220</f>
        <v>0</v>
      </c>
      <c r="S220" s="11"/>
      <c r="T220" s="12" t="n">
        <f aca="false">S220/$P220</f>
        <v>0</v>
      </c>
      <c r="U220" s="11"/>
      <c r="V220" s="12" t="n">
        <f aca="false">U220/$P220</f>
        <v>0</v>
      </c>
      <c r="W220" s="11"/>
      <c r="X220" s="12" t="n">
        <f aca="false">W220/$P220</f>
        <v>0</v>
      </c>
      <c r="Y220" s="11" t="n">
        <v>12714</v>
      </c>
      <c r="Z220" s="11" t="n">
        <v>13915</v>
      </c>
    </row>
    <row r="221" customFormat="false" ht="13.9" hidden="false" customHeight="true" outlineLevel="0" collapsed="false">
      <c r="A221" s="1" t="n">
        <v>3</v>
      </c>
      <c r="B221" s="1" t="n">
        <v>1</v>
      </c>
      <c r="D221" s="74"/>
      <c r="E221" s="10" t="n">
        <v>620</v>
      </c>
      <c r="F221" s="10" t="s">
        <v>130</v>
      </c>
      <c r="G221" s="11" t="n">
        <v>4003.56</v>
      </c>
      <c r="H221" s="11" t="n">
        <v>4251.54</v>
      </c>
      <c r="I221" s="11" t="n">
        <v>4023</v>
      </c>
      <c r="J221" s="11" t="n">
        <v>3965.37</v>
      </c>
      <c r="K221" s="11" t="n">
        <v>4062</v>
      </c>
      <c r="L221" s="11"/>
      <c r="M221" s="11"/>
      <c r="N221" s="11"/>
      <c r="O221" s="11"/>
      <c r="P221" s="11" t="n">
        <f aca="false">K221+SUM(L221:O221)</f>
        <v>4062</v>
      </c>
      <c r="Q221" s="11"/>
      <c r="R221" s="12" t="n">
        <f aca="false">Q221/$P221</f>
        <v>0</v>
      </c>
      <c r="S221" s="11"/>
      <c r="T221" s="12" t="n">
        <f aca="false">S221/$P221</f>
        <v>0</v>
      </c>
      <c r="U221" s="11"/>
      <c r="V221" s="12" t="n">
        <f aca="false">U221/$P221</f>
        <v>0</v>
      </c>
      <c r="W221" s="11"/>
      <c r="X221" s="12" t="n">
        <f aca="false">W221/$P221</f>
        <v>0</v>
      </c>
      <c r="Y221" s="11" t="n">
        <v>4443</v>
      </c>
      <c r="Z221" s="11" t="n">
        <v>4863</v>
      </c>
    </row>
    <row r="222" customFormat="false" ht="13.9" hidden="false" customHeight="true" outlineLevel="0" collapsed="false">
      <c r="A222" s="1" t="n">
        <v>3</v>
      </c>
      <c r="B222" s="1" t="n">
        <v>1</v>
      </c>
      <c r="D222" s="74"/>
      <c r="E222" s="10" t="n">
        <v>630</v>
      </c>
      <c r="F222" s="10" t="s">
        <v>131</v>
      </c>
      <c r="G222" s="11" t="n">
        <v>36511.43</v>
      </c>
      <c r="H222" s="11" t="n">
        <v>35418.58</v>
      </c>
      <c r="I222" s="11" t="n">
        <v>48075</v>
      </c>
      <c r="J222" s="11" t="n">
        <v>34315.56</v>
      </c>
      <c r="K222" s="11" t="n">
        <f aca="false">989+31751</f>
        <v>32740</v>
      </c>
      <c r="L222" s="11"/>
      <c r="M222" s="11"/>
      <c r="N222" s="11"/>
      <c r="O222" s="11"/>
      <c r="P222" s="11" t="n">
        <f aca="false">K222+SUM(L222:O222)</f>
        <v>32740</v>
      </c>
      <c r="Q222" s="11"/>
      <c r="R222" s="12" t="n">
        <f aca="false">Q222/$P222</f>
        <v>0</v>
      </c>
      <c r="S222" s="11"/>
      <c r="T222" s="12" t="n">
        <f aca="false">S222/$P222</f>
        <v>0</v>
      </c>
      <c r="U222" s="11"/>
      <c r="V222" s="12" t="n">
        <f aca="false">U222/$P222</f>
        <v>0</v>
      </c>
      <c r="W222" s="11"/>
      <c r="X222" s="12" t="n">
        <f aca="false">W222/$P222</f>
        <v>0</v>
      </c>
      <c r="Y222" s="11" t="n">
        <f aca="false">998+31751</f>
        <v>32749</v>
      </c>
      <c r="Z222" s="11" t="n">
        <f aca="false">1011+31751</f>
        <v>32762</v>
      </c>
    </row>
    <row r="223" customFormat="false" ht="13.9" hidden="false" customHeight="true" outlineLevel="0" collapsed="false">
      <c r="A223" s="1" t="n">
        <v>3</v>
      </c>
      <c r="B223" s="1" t="n">
        <v>1</v>
      </c>
      <c r="D223" s="75" t="s">
        <v>21</v>
      </c>
      <c r="E223" s="35" t="n">
        <v>41</v>
      </c>
      <c r="F223" s="35" t="s">
        <v>23</v>
      </c>
      <c r="G223" s="36" t="n">
        <f aca="false">SUM(G220:G222)</f>
        <v>51970.42</v>
      </c>
      <c r="H223" s="36" t="n">
        <f aca="false">SUM(H220:H222)</f>
        <v>51834.96</v>
      </c>
      <c r="I223" s="36" t="n">
        <f aca="false">SUM(I220:I222)</f>
        <v>63612</v>
      </c>
      <c r="J223" s="36" t="n">
        <f aca="false">SUM(J220:J222)</f>
        <v>50768.51</v>
      </c>
      <c r="K223" s="36" t="n">
        <f aca="false">SUM(K220:K222)</f>
        <v>48425</v>
      </c>
      <c r="L223" s="36" t="n">
        <f aca="false">SUM(L220:L222)</f>
        <v>0</v>
      </c>
      <c r="M223" s="36" t="n">
        <f aca="false">SUM(M220:M222)</f>
        <v>0</v>
      </c>
      <c r="N223" s="36" t="n">
        <f aca="false">SUM(N220:N222)</f>
        <v>0</v>
      </c>
      <c r="O223" s="36" t="n">
        <f aca="false">SUM(O220:O222)</f>
        <v>0</v>
      </c>
      <c r="P223" s="36" t="n">
        <f aca="false">SUM(P220:P222)</f>
        <v>48425</v>
      </c>
      <c r="Q223" s="36" t="n">
        <f aca="false">SUM(Q220:Q222)</f>
        <v>0</v>
      </c>
      <c r="R223" s="37" t="n">
        <f aca="false">Q223/$P223</f>
        <v>0</v>
      </c>
      <c r="S223" s="36" t="n">
        <f aca="false">SUM(S220:S222)</f>
        <v>0</v>
      </c>
      <c r="T223" s="37" t="n">
        <f aca="false">S223/$P223</f>
        <v>0</v>
      </c>
      <c r="U223" s="36" t="n">
        <f aca="false">SUM(U220:U222)</f>
        <v>0</v>
      </c>
      <c r="V223" s="37" t="n">
        <f aca="false">U223/$P223</f>
        <v>0</v>
      </c>
      <c r="W223" s="36" t="n">
        <f aca="false">SUM(W220:W222)</f>
        <v>0</v>
      </c>
      <c r="X223" s="37" t="n">
        <f aca="false">W223/$P223</f>
        <v>0</v>
      </c>
      <c r="Y223" s="36" t="n">
        <f aca="false">SUM(Y220:Y222)</f>
        <v>49906</v>
      </c>
      <c r="Z223" s="36" t="n">
        <f aca="false">SUM(Z220:Z222)</f>
        <v>51540</v>
      </c>
    </row>
    <row r="224" customFormat="false" ht="13.9" hidden="false" customHeight="true" outlineLevel="0" collapsed="false">
      <c r="A224" s="1" t="n">
        <v>3</v>
      </c>
      <c r="B224" s="1" t="n">
        <v>1</v>
      </c>
      <c r="D224" s="68" t="s">
        <v>188</v>
      </c>
      <c r="E224" s="10" t="n">
        <v>640</v>
      </c>
      <c r="F224" s="10" t="s">
        <v>132</v>
      </c>
      <c r="G224" s="11" t="n">
        <v>116.87</v>
      </c>
      <c r="H224" s="11" t="n">
        <v>120.23</v>
      </c>
      <c r="I224" s="11" t="n">
        <v>127</v>
      </c>
      <c r="J224" s="11" t="n">
        <v>141.05</v>
      </c>
      <c r="K224" s="11" t="n">
        <v>141</v>
      </c>
      <c r="L224" s="11"/>
      <c r="M224" s="11"/>
      <c r="N224" s="11"/>
      <c r="O224" s="11"/>
      <c r="P224" s="11" t="n">
        <f aca="false">K224+SUM(L224:O224)</f>
        <v>141</v>
      </c>
      <c r="Q224" s="11"/>
      <c r="R224" s="12" t="n">
        <f aca="false">Q224/$P224</f>
        <v>0</v>
      </c>
      <c r="S224" s="11"/>
      <c r="T224" s="12" t="n">
        <f aca="false">S224/$P224</f>
        <v>0</v>
      </c>
      <c r="U224" s="11"/>
      <c r="V224" s="12" t="n">
        <f aca="false">U224/$P224</f>
        <v>0</v>
      </c>
      <c r="W224" s="11"/>
      <c r="X224" s="12" t="n">
        <f aca="false">W224/$P224</f>
        <v>0</v>
      </c>
      <c r="Y224" s="11" t="n">
        <f aca="false">K224</f>
        <v>141</v>
      </c>
      <c r="Z224" s="11" t="n">
        <f aca="false">Y224</f>
        <v>141</v>
      </c>
    </row>
    <row r="225" customFormat="false" ht="13.9" hidden="false" customHeight="true" outlineLevel="0" collapsed="false">
      <c r="A225" s="1" t="n">
        <v>3</v>
      </c>
      <c r="B225" s="1" t="n">
        <v>1</v>
      </c>
      <c r="D225" s="75" t="s">
        <v>21</v>
      </c>
      <c r="E225" s="35" t="n">
        <v>72</v>
      </c>
      <c r="F225" s="35" t="s">
        <v>25</v>
      </c>
      <c r="G225" s="36" t="n">
        <f aca="false">SUM(G224:G224)</f>
        <v>116.87</v>
      </c>
      <c r="H225" s="36" t="n">
        <f aca="false">SUM(H224:H224)</f>
        <v>120.23</v>
      </c>
      <c r="I225" s="36" t="n">
        <f aca="false">SUM(I224:I224)</f>
        <v>127</v>
      </c>
      <c r="J225" s="36" t="n">
        <f aca="false">SUM(J224:J224)</f>
        <v>141.05</v>
      </c>
      <c r="K225" s="36" t="n">
        <f aca="false">SUM(K224:K224)</f>
        <v>141</v>
      </c>
      <c r="L225" s="36" t="n">
        <f aca="false">SUM(L224:L224)</f>
        <v>0</v>
      </c>
      <c r="M225" s="36" t="n">
        <f aca="false">SUM(M224:M224)</f>
        <v>0</v>
      </c>
      <c r="N225" s="36" t="n">
        <f aca="false">SUM(N224:N224)</f>
        <v>0</v>
      </c>
      <c r="O225" s="36" t="n">
        <f aca="false">SUM(O224:O224)</f>
        <v>0</v>
      </c>
      <c r="P225" s="36" t="n">
        <f aca="false">SUM(P224:P224)</f>
        <v>141</v>
      </c>
      <c r="Q225" s="36" t="n">
        <f aca="false">SUM(Q224:Q224)</f>
        <v>0</v>
      </c>
      <c r="R225" s="37" t="n">
        <f aca="false">Q225/$P225</f>
        <v>0</v>
      </c>
      <c r="S225" s="36" t="n">
        <f aca="false">SUM(S224:S224)</f>
        <v>0</v>
      </c>
      <c r="T225" s="37" t="n">
        <f aca="false">S225/$P225</f>
        <v>0</v>
      </c>
      <c r="U225" s="36" t="n">
        <f aca="false">SUM(U224:U224)</f>
        <v>0</v>
      </c>
      <c r="V225" s="37" t="n">
        <f aca="false">U225/$P225</f>
        <v>0</v>
      </c>
      <c r="W225" s="36" t="n">
        <f aca="false">SUM(W224:W224)</f>
        <v>0</v>
      </c>
      <c r="X225" s="37" t="n">
        <f aca="false">W225/$P225</f>
        <v>0</v>
      </c>
      <c r="Y225" s="36" t="n">
        <f aca="false">SUM(Y224:Y224)</f>
        <v>141</v>
      </c>
      <c r="Z225" s="36" t="n">
        <f aca="false">SUM(Z224:Z224)</f>
        <v>141</v>
      </c>
    </row>
    <row r="226" customFormat="false" ht="13.9" hidden="false" customHeight="true" outlineLevel="0" collapsed="false">
      <c r="A226" s="1" t="n">
        <v>3</v>
      </c>
      <c r="B226" s="1" t="n">
        <v>1</v>
      </c>
      <c r="D226" s="98"/>
      <c r="E226" s="18"/>
      <c r="F226" s="13" t="s">
        <v>124</v>
      </c>
      <c r="G226" s="14" t="n">
        <f aca="false">G223+G225</f>
        <v>52087.29</v>
      </c>
      <c r="H226" s="14" t="n">
        <f aca="false">H223+H225</f>
        <v>51955.19</v>
      </c>
      <c r="I226" s="14" t="n">
        <f aca="false">I223+I225</f>
        <v>63739</v>
      </c>
      <c r="J226" s="14" t="n">
        <f aca="false">J223+J225</f>
        <v>50909.56</v>
      </c>
      <c r="K226" s="14" t="n">
        <f aca="false">K223+K225</f>
        <v>48566</v>
      </c>
      <c r="L226" s="14" t="n">
        <f aca="false">L223+L225</f>
        <v>0</v>
      </c>
      <c r="M226" s="14" t="n">
        <f aca="false">M223+M225</f>
        <v>0</v>
      </c>
      <c r="N226" s="14" t="n">
        <f aca="false">N223+N225</f>
        <v>0</v>
      </c>
      <c r="O226" s="14" t="n">
        <f aca="false">O223+O225</f>
        <v>0</v>
      </c>
      <c r="P226" s="14" t="n">
        <f aca="false">P223+P225</f>
        <v>48566</v>
      </c>
      <c r="Q226" s="14" t="n">
        <f aca="false">Q223+Q225</f>
        <v>0</v>
      </c>
      <c r="R226" s="15" t="n">
        <f aca="false">Q226/$P226</f>
        <v>0</v>
      </c>
      <c r="S226" s="14" t="n">
        <f aca="false">S223+S225</f>
        <v>0</v>
      </c>
      <c r="T226" s="15" t="n">
        <f aca="false">S226/$P226</f>
        <v>0</v>
      </c>
      <c r="U226" s="14" t="n">
        <f aca="false">U223+U225</f>
        <v>0</v>
      </c>
      <c r="V226" s="15" t="n">
        <f aca="false">U226/$P226</f>
        <v>0</v>
      </c>
      <c r="W226" s="14" t="n">
        <f aca="false">W223+W225</f>
        <v>0</v>
      </c>
      <c r="X226" s="15" t="n">
        <f aca="false">W226/$P226</f>
        <v>0</v>
      </c>
      <c r="Y226" s="14" t="n">
        <f aca="false">Y223+Y225</f>
        <v>50047</v>
      </c>
      <c r="Z226" s="14" t="n">
        <f aca="false">Z223+Z225</f>
        <v>51681</v>
      </c>
    </row>
    <row r="228" customFormat="false" ht="13.9" hidden="false" customHeight="true" outlineLevel="0" collapsed="false">
      <c r="E228" s="39" t="s">
        <v>57</v>
      </c>
      <c r="F228" s="17" t="s">
        <v>61</v>
      </c>
      <c r="G228" s="40" t="n">
        <v>11004.29</v>
      </c>
      <c r="H228" s="40" t="n">
        <v>13071.88</v>
      </c>
      <c r="I228" s="82" t="n">
        <v>15000</v>
      </c>
      <c r="J228" s="82" t="n">
        <v>8885.85</v>
      </c>
      <c r="K228" s="82" t="n">
        <v>8886</v>
      </c>
      <c r="L228" s="82"/>
      <c r="M228" s="82"/>
      <c r="N228" s="82"/>
      <c r="O228" s="82"/>
      <c r="P228" s="82" t="n">
        <f aca="false">K228+SUM(L228:O228)</f>
        <v>8886</v>
      </c>
      <c r="Q228" s="82"/>
      <c r="R228" s="99" t="n">
        <f aca="false">Q228/$P228</f>
        <v>0</v>
      </c>
      <c r="S228" s="82"/>
      <c r="T228" s="99" t="n">
        <f aca="false">S228/$P228</f>
        <v>0</v>
      </c>
      <c r="U228" s="82"/>
      <c r="V228" s="99" t="n">
        <f aca="false">U228/$P228</f>
        <v>0</v>
      </c>
      <c r="W228" s="82"/>
      <c r="X228" s="100" t="n">
        <f aca="false">W228/$P228</f>
        <v>0</v>
      </c>
      <c r="Y228" s="40" t="n">
        <f aca="false">K228</f>
        <v>8886</v>
      </c>
      <c r="Z228" s="43" t="n">
        <f aca="false">Y228</f>
        <v>8886</v>
      </c>
    </row>
    <row r="229" customFormat="false" ht="13.9" hidden="false" customHeight="true" outlineLevel="0" collapsed="false">
      <c r="E229" s="44"/>
      <c r="F229" s="83" t="s">
        <v>149</v>
      </c>
      <c r="G229" s="70" t="n">
        <v>1834.54</v>
      </c>
      <c r="H229" s="70" t="n">
        <v>5757.29</v>
      </c>
      <c r="I229" s="84" t="n">
        <v>5757</v>
      </c>
      <c r="J229" s="84" t="n">
        <v>1837</v>
      </c>
      <c r="K229" s="84" t="n">
        <v>1628</v>
      </c>
      <c r="L229" s="84"/>
      <c r="M229" s="84"/>
      <c r="N229" s="84"/>
      <c r="O229" s="84"/>
      <c r="P229" s="84" t="n">
        <f aca="false">K229+SUM(L229:O229)</f>
        <v>1628</v>
      </c>
      <c r="Q229" s="84"/>
      <c r="R229" s="85" t="n">
        <f aca="false">Q229/$P229</f>
        <v>0</v>
      </c>
      <c r="S229" s="84"/>
      <c r="T229" s="85" t="n">
        <f aca="false">S229/$P229</f>
        <v>0</v>
      </c>
      <c r="U229" s="84"/>
      <c r="V229" s="85" t="n">
        <f aca="false">U229/$P229</f>
        <v>0</v>
      </c>
      <c r="W229" s="84"/>
      <c r="X229" s="51" t="n">
        <f aca="false">W229/$P229</f>
        <v>0</v>
      </c>
      <c r="Y229" s="46" t="n">
        <f aca="false">K229</f>
        <v>1628</v>
      </c>
      <c r="Z229" s="48" t="n">
        <f aca="false">Y229</f>
        <v>1628</v>
      </c>
    </row>
    <row r="230" customFormat="false" ht="13.9" hidden="false" customHeight="true" outlineLevel="0" collapsed="false">
      <c r="E230" s="44"/>
      <c r="F230" s="45" t="s">
        <v>189</v>
      </c>
      <c r="G230" s="46" t="n">
        <v>12597.73</v>
      </c>
      <c r="H230" s="46" t="n">
        <v>7505.5</v>
      </c>
      <c r="I230" s="49" t="n">
        <v>17000</v>
      </c>
      <c r="J230" s="49" t="n">
        <v>14033.34</v>
      </c>
      <c r="K230" s="49" t="n">
        <v>5000</v>
      </c>
      <c r="L230" s="49"/>
      <c r="M230" s="49"/>
      <c r="N230" s="49"/>
      <c r="O230" s="49"/>
      <c r="P230" s="49" t="n">
        <f aca="false">K230+SUM(L230:O230)</f>
        <v>5000</v>
      </c>
      <c r="Q230" s="49"/>
      <c r="R230" s="50" t="n">
        <f aca="false">Q230/$P230</f>
        <v>0</v>
      </c>
      <c r="S230" s="49"/>
      <c r="T230" s="50" t="n">
        <f aca="false">S230/$P230</f>
        <v>0</v>
      </c>
      <c r="U230" s="49"/>
      <c r="V230" s="50" t="n">
        <f aca="false">U230/$P230</f>
        <v>0</v>
      </c>
      <c r="W230" s="49"/>
      <c r="X230" s="51" t="n">
        <f aca="false">W230/$P230</f>
        <v>0</v>
      </c>
      <c r="Y230" s="46" t="n">
        <f aca="false">K230</f>
        <v>5000</v>
      </c>
      <c r="Z230" s="48" t="n">
        <f aca="false">Y230</f>
        <v>5000</v>
      </c>
    </row>
    <row r="231" customFormat="false" ht="13.9" hidden="false" customHeight="true" outlineLevel="0" collapsed="false">
      <c r="E231" s="44"/>
      <c r="F231" s="1" t="s">
        <v>190</v>
      </c>
      <c r="G231" s="46" t="n">
        <v>499.8</v>
      </c>
      <c r="H231" s="46" t="n">
        <v>649.49</v>
      </c>
      <c r="I231" s="46" t="n">
        <v>650</v>
      </c>
      <c r="J231" s="46" t="n">
        <v>779.4</v>
      </c>
      <c r="K231" s="46" t="n">
        <v>780</v>
      </c>
      <c r="L231" s="46"/>
      <c r="M231" s="46"/>
      <c r="N231" s="46"/>
      <c r="O231" s="46"/>
      <c r="P231" s="46" t="n">
        <f aca="false">K231+SUM(L231:O231)</f>
        <v>780</v>
      </c>
      <c r="Q231" s="46"/>
      <c r="R231" s="2" t="n">
        <f aca="false">Q231/$P231</f>
        <v>0</v>
      </c>
      <c r="S231" s="46"/>
      <c r="T231" s="2" t="n">
        <f aca="false">S231/$P231</f>
        <v>0</v>
      </c>
      <c r="U231" s="46"/>
      <c r="V231" s="2" t="n">
        <f aca="false">U231/$P231</f>
        <v>0</v>
      </c>
      <c r="W231" s="46"/>
      <c r="X231" s="47" t="n">
        <f aca="false">W231/$P231</f>
        <v>0</v>
      </c>
      <c r="Y231" s="46" t="n">
        <f aca="false">K231</f>
        <v>780</v>
      </c>
      <c r="Z231" s="48" t="n">
        <f aca="false">Y231</f>
        <v>780</v>
      </c>
    </row>
    <row r="232" customFormat="false" ht="13.9" hidden="false" customHeight="true" outlineLevel="0" collapsed="false">
      <c r="E232" s="44"/>
      <c r="F232" s="1" t="s">
        <v>191</v>
      </c>
      <c r="G232" s="46" t="n">
        <v>3120</v>
      </c>
      <c r="H232" s="46" t="n">
        <v>1980</v>
      </c>
      <c r="I232" s="46" t="n">
        <v>2520</v>
      </c>
      <c r="J232" s="46" t="n">
        <v>2160</v>
      </c>
      <c r="K232" s="46" t="n">
        <v>2160</v>
      </c>
      <c r="L232" s="46"/>
      <c r="M232" s="46"/>
      <c r="N232" s="46"/>
      <c r="O232" s="46"/>
      <c r="P232" s="46" t="n">
        <f aca="false">K232+SUM(L232:O232)</f>
        <v>2160</v>
      </c>
      <c r="Q232" s="46"/>
      <c r="R232" s="2" t="n">
        <f aca="false">Q232/$P232</f>
        <v>0</v>
      </c>
      <c r="S232" s="46"/>
      <c r="T232" s="2" t="n">
        <f aca="false">S232/$P232</f>
        <v>0</v>
      </c>
      <c r="U232" s="46"/>
      <c r="V232" s="2" t="n">
        <f aca="false">U232/$P232</f>
        <v>0</v>
      </c>
      <c r="W232" s="46"/>
      <c r="X232" s="47" t="n">
        <f aca="false">W232/$P232</f>
        <v>0</v>
      </c>
      <c r="Y232" s="46" t="n">
        <f aca="false">K232</f>
        <v>2160</v>
      </c>
      <c r="Z232" s="48" t="n">
        <f aca="false">Y232</f>
        <v>2160</v>
      </c>
    </row>
    <row r="233" customFormat="false" ht="13.9" hidden="false" customHeight="true" outlineLevel="0" collapsed="false">
      <c r="E233" s="44"/>
      <c r="F233" s="1" t="s">
        <v>192</v>
      </c>
      <c r="G233" s="46" t="n">
        <v>4312.08</v>
      </c>
      <c r="H233" s="46" t="n">
        <v>3781.11</v>
      </c>
      <c r="I233" s="46" t="n">
        <v>3800</v>
      </c>
      <c r="J233" s="46" t="n">
        <v>2745.97</v>
      </c>
      <c r="K233" s="46" t="n">
        <v>2750</v>
      </c>
      <c r="L233" s="46"/>
      <c r="M233" s="46"/>
      <c r="N233" s="46"/>
      <c r="O233" s="46"/>
      <c r="P233" s="46" t="n">
        <f aca="false">K233+SUM(L233:O233)</f>
        <v>2750</v>
      </c>
      <c r="Q233" s="46"/>
      <c r="R233" s="2" t="n">
        <f aca="false">Q233/$P233</f>
        <v>0</v>
      </c>
      <c r="S233" s="46"/>
      <c r="T233" s="2" t="n">
        <f aca="false">S233/$P233</f>
        <v>0</v>
      </c>
      <c r="U233" s="46"/>
      <c r="V233" s="2" t="n">
        <f aca="false">U233/$P233</f>
        <v>0</v>
      </c>
      <c r="W233" s="46"/>
      <c r="X233" s="47" t="n">
        <f aca="false">W233/$P233</f>
        <v>0</v>
      </c>
      <c r="Y233" s="46" t="n">
        <f aca="false">K233</f>
        <v>2750</v>
      </c>
      <c r="Z233" s="48" t="n">
        <f aca="false">Y233</f>
        <v>2750</v>
      </c>
    </row>
    <row r="234" customFormat="false" ht="13.9" hidden="false" customHeight="true" outlineLevel="0" collapsed="false">
      <c r="E234" s="52"/>
      <c r="F234" s="86" t="s">
        <v>193</v>
      </c>
      <c r="G234" s="54"/>
      <c r="H234" s="54"/>
      <c r="I234" s="54" t="n">
        <v>1000</v>
      </c>
      <c r="J234" s="54" t="n">
        <v>292.8</v>
      </c>
      <c r="K234" s="54" t="n">
        <v>300</v>
      </c>
      <c r="L234" s="54"/>
      <c r="M234" s="54"/>
      <c r="N234" s="54"/>
      <c r="O234" s="54"/>
      <c r="P234" s="54" t="n">
        <f aca="false">K234+SUM(L234:O234)</f>
        <v>300</v>
      </c>
      <c r="Q234" s="54"/>
      <c r="R234" s="55" t="n">
        <f aca="false">Q234/$P234</f>
        <v>0</v>
      </c>
      <c r="S234" s="54"/>
      <c r="T234" s="55" t="n">
        <f aca="false">S234/$P234</f>
        <v>0</v>
      </c>
      <c r="U234" s="54"/>
      <c r="V234" s="55" t="n">
        <f aca="false">U234/$P234</f>
        <v>0</v>
      </c>
      <c r="W234" s="54"/>
      <c r="X234" s="56" t="n">
        <f aca="false">W234/$P234</f>
        <v>0</v>
      </c>
      <c r="Y234" s="54" t="n">
        <v>0</v>
      </c>
      <c r="Z234" s="57" t="n">
        <f aca="false">Y234</f>
        <v>0</v>
      </c>
    </row>
    <row r="236" customFormat="false" ht="13.9" hidden="false" customHeight="true" outlineLevel="0" collapsed="false">
      <c r="A236" s="101"/>
      <c r="B236" s="101"/>
      <c r="C236" s="101"/>
      <c r="D236" s="102" t="s">
        <v>194</v>
      </c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3"/>
      <c r="S236" s="102"/>
      <c r="T236" s="103"/>
      <c r="U236" s="102"/>
      <c r="V236" s="103"/>
      <c r="W236" s="102"/>
      <c r="X236" s="103"/>
      <c r="Y236" s="102"/>
      <c r="Z236" s="102"/>
    </row>
    <row r="237" customFormat="false" ht="13.9" hidden="false" customHeight="true" outlineLevel="0" collapsed="false">
      <c r="D237" s="104" t="s">
        <v>33</v>
      </c>
      <c r="E237" s="104" t="s">
        <v>34</v>
      </c>
      <c r="F237" s="104" t="s">
        <v>35</v>
      </c>
      <c r="G237" s="104" t="s">
        <v>1</v>
      </c>
      <c r="H237" s="104" t="s">
        <v>2</v>
      </c>
      <c r="I237" s="104" t="s">
        <v>3</v>
      </c>
      <c r="J237" s="104" t="s">
        <v>4</v>
      </c>
      <c r="K237" s="104" t="s">
        <v>5</v>
      </c>
      <c r="L237" s="104" t="s">
        <v>6</v>
      </c>
      <c r="M237" s="104" t="s">
        <v>7</v>
      </c>
      <c r="N237" s="104" t="s">
        <v>8</v>
      </c>
      <c r="O237" s="104" t="s">
        <v>9</v>
      </c>
      <c r="P237" s="104" t="s">
        <v>10</v>
      </c>
      <c r="Q237" s="104" t="s">
        <v>11</v>
      </c>
      <c r="R237" s="105" t="s">
        <v>12</v>
      </c>
      <c r="S237" s="104" t="s">
        <v>13</v>
      </c>
      <c r="T237" s="105" t="s">
        <v>14</v>
      </c>
      <c r="U237" s="104" t="s">
        <v>15</v>
      </c>
      <c r="V237" s="105" t="s">
        <v>16</v>
      </c>
      <c r="W237" s="104" t="s">
        <v>17</v>
      </c>
      <c r="X237" s="105" t="s">
        <v>18</v>
      </c>
      <c r="Y237" s="104" t="s">
        <v>19</v>
      </c>
      <c r="Z237" s="104" t="s">
        <v>20</v>
      </c>
    </row>
    <row r="238" customFormat="false" ht="13.9" hidden="false" customHeight="true" outlineLevel="0" collapsed="false">
      <c r="A238" s="1" t="n">
        <v>3</v>
      </c>
      <c r="B238" s="1" t="n">
        <v>2</v>
      </c>
      <c r="D238" s="106" t="s">
        <v>188</v>
      </c>
      <c r="E238" s="107" t="n">
        <v>640</v>
      </c>
      <c r="F238" s="107" t="s">
        <v>132</v>
      </c>
      <c r="G238" s="108" t="n">
        <v>0</v>
      </c>
      <c r="H238" s="108" t="n">
        <v>0</v>
      </c>
      <c r="I238" s="108" t="n">
        <v>200</v>
      </c>
      <c r="J238" s="108" t="n">
        <v>0</v>
      </c>
      <c r="K238" s="108" t="n">
        <v>0</v>
      </c>
      <c r="L238" s="108"/>
      <c r="M238" s="108"/>
      <c r="N238" s="108"/>
      <c r="O238" s="108"/>
      <c r="P238" s="108" t="n">
        <f aca="false">K238+SUM(L238:O238)</f>
        <v>0</v>
      </c>
      <c r="Q238" s="108"/>
      <c r="R238" s="109" t="e">
        <f aca="false">Q238/$P238</f>
        <v>#DIV/0!</v>
      </c>
      <c r="S238" s="108"/>
      <c r="T238" s="109" t="e">
        <f aca="false">S238/$P238</f>
        <v>#DIV/0!</v>
      </c>
      <c r="U238" s="108"/>
      <c r="V238" s="109" t="e">
        <f aca="false">U238/$P238</f>
        <v>#DIV/0!</v>
      </c>
      <c r="W238" s="108"/>
      <c r="X238" s="109" t="e">
        <f aca="false">W238/$P238</f>
        <v>#DIV/0!</v>
      </c>
      <c r="Y238" s="108" t="n">
        <f aca="false">K238</f>
        <v>0</v>
      </c>
      <c r="Z238" s="108" t="n">
        <f aca="false">Y238</f>
        <v>0</v>
      </c>
    </row>
    <row r="239" customFormat="false" ht="13.9" hidden="false" customHeight="true" outlineLevel="0" collapsed="false">
      <c r="A239" s="1" t="n">
        <v>3</v>
      </c>
      <c r="B239" s="1" t="n">
        <v>2</v>
      </c>
      <c r="D239" s="110" t="s">
        <v>21</v>
      </c>
      <c r="E239" s="111" t="n">
        <v>41</v>
      </c>
      <c r="F239" s="111" t="s">
        <v>23</v>
      </c>
      <c r="G239" s="112" t="n">
        <f aca="false">SUM(G238:G238)</f>
        <v>0</v>
      </c>
      <c r="H239" s="112" t="n">
        <f aca="false">SUM(H238:H238)</f>
        <v>0</v>
      </c>
      <c r="I239" s="112" t="n">
        <f aca="false">SUM(I238:I238)</f>
        <v>200</v>
      </c>
      <c r="J239" s="112" t="n">
        <f aca="false">SUM(J238:J238)</f>
        <v>0</v>
      </c>
      <c r="K239" s="112" t="n">
        <f aca="false">SUM(K238:K238)</f>
        <v>0</v>
      </c>
      <c r="L239" s="112" t="n">
        <f aca="false">SUM(L238:L238)</f>
        <v>0</v>
      </c>
      <c r="M239" s="112" t="n">
        <f aca="false">SUM(M238:M238)</f>
        <v>0</v>
      </c>
      <c r="N239" s="112" t="n">
        <f aca="false">SUM(N238:N238)</f>
        <v>0</v>
      </c>
      <c r="O239" s="112" t="n">
        <f aca="false">SUM(O238:O238)</f>
        <v>0</v>
      </c>
      <c r="P239" s="112" t="n">
        <f aca="false">SUM(P238:P238)</f>
        <v>0</v>
      </c>
      <c r="Q239" s="112" t="n">
        <f aca="false">SUM(Q238:Q238)</f>
        <v>0</v>
      </c>
      <c r="R239" s="113" t="e">
        <f aca="false">Q239/$P239</f>
        <v>#DIV/0!</v>
      </c>
      <c r="S239" s="112" t="n">
        <f aca="false">SUM(S238:S238)</f>
        <v>0</v>
      </c>
      <c r="T239" s="113" t="e">
        <f aca="false">S239/$P239</f>
        <v>#DIV/0!</v>
      </c>
      <c r="U239" s="112" t="n">
        <f aca="false">SUM(U238:U238)</f>
        <v>0</v>
      </c>
      <c r="V239" s="113" t="e">
        <f aca="false">U239/$P239</f>
        <v>#DIV/0!</v>
      </c>
      <c r="W239" s="112" t="n">
        <f aca="false">SUM(W238:W238)</f>
        <v>0</v>
      </c>
      <c r="X239" s="113" t="e">
        <f aca="false">W239/$P239</f>
        <v>#DIV/0!</v>
      </c>
      <c r="Y239" s="112" t="n">
        <f aca="false">SUM(Y238:Y238)</f>
        <v>0</v>
      </c>
      <c r="Z239" s="112" t="n">
        <f aca="false">SUM(Z238:Z238)</f>
        <v>0</v>
      </c>
    </row>
    <row r="241" customFormat="false" ht="13.9" hidden="false" customHeight="true" outlineLevel="0" collapsed="false">
      <c r="D241" s="19" t="s">
        <v>195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0"/>
      <c r="S241" s="19"/>
      <c r="T241" s="20"/>
      <c r="U241" s="19"/>
      <c r="V241" s="20"/>
      <c r="W241" s="19"/>
      <c r="X241" s="20"/>
      <c r="Y241" s="19"/>
      <c r="Z241" s="19"/>
    </row>
    <row r="242" customFormat="false" ht="13.9" hidden="false" customHeight="true" outlineLevel="0" collapsed="false">
      <c r="D242" s="6"/>
      <c r="E242" s="6"/>
      <c r="F242" s="6"/>
      <c r="G242" s="7" t="s">
        <v>1</v>
      </c>
      <c r="H242" s="7" t="s">
        <v>2</v>
      </c>
      <c r="I242" s="7" t="s">
        <v>3</v>
      </c>
      <c r="J242" s="7" t="s">
        <v>4</v>
      </c>
      <c r="K242" s="7" t="s">
        <v>5</v>
      </c>
      <c r="L242" s="7" t="s">
        <v>6</v>
      </c>
      <c r="M242" s="7" t="s">
        <v>7</v>
      </c>
      <c r="N242" s="7" t="s">
        <v>8</v>
      </c>
      <c r="O242" s="7" t="s">
        <v>9</v>
      </c>
      <c r="P242" s="7" t="s">
        <v>10</v>
      </c>
      <c r="Q242" s="7" t="s">
        <v>11</v>
      </c>
      <c r="R242" s="8" t="s">
        <v>12</v>
      </c>
      <c r="S242" s="7" t="s">
        <v>13</v>
      </c>
      <c r="T242" s="8" t="s">
        <v>14</v>
      </c>
      <c r="U242" s="7" t="s">
        <v>15</v>
      </c>
      <c r="V242" s="8" t="s">
        <v>16</v>
      </c>
      <c r="W242" s="7" t="s">
        <v>17</v>
      </c>
      <c r="X242" s="8" t="s">
        <v>18</v>
      </c>
      <c r="Y242" s="7" t="s">
        <v>19</v>
      </c>
      <c r="Z242" s="7" t="s">
        <v>20</v>
      </c>
    </row>
    <row r="243" customFormat="false" ht="13.9" hidden="false" customHeight="true" outlineLevel="0" collapsed="false">
      <c r="A243" s="1" t="n">
        <v>4</v>
      </c>
      <c r="D243" s="21" t="s">
        <v>21</v>
      </c>
      <c r="E243" s="22" t="n">
        <v>111</v>
      </c>
      <c r="F243" s="22" t="s">
        <v>47</v>
      </c>
      <c r="G243" s="23" t="n">
        <f aca="false">G256+G265</f>
        <v>0</v>
      </c>
      <c r="H243" s="23" t="n">
        <f aca="false">H256+H265</f>
        <v>3093.96</v>
      </c>
      <c r="I243" s="23" t="n">
        <f aca="false">I256+I265</f>
        <v>0</v>
      </c>
      <c r="J243" s="23" t="n">
        <f aca="false">J256+J265</f>
        <v>0</v>
      </c>
      <c r="K243" s="23" t="n">
        <f aca="false">K256+K265</f>
        <v>0</v>
      </c>
      <c r="L243" s="23" t="n">
        <f aca="false">L256+L265</f>
        <v>0</v>
      </c>
      <c r="M243" s="23" t="n">
        <f aca="false">M256+M265</f>
        <v>0</v>
      </c>
      <c r="N243" s="23" t="n">
        <f aca="false">N256+N265</f>
        <v>0</v>
      </c>
      <c r="O243" s="23" t="n">
        <f aca="false">O256+O265</f>
        <v>0</v>
      </c>
      <c r="P243" s="23" t="n">
        <f aca="false">P256+P265</f>
        <v>0</v>
      </c>
      <c r="Q243" s="23" t="n">
        <f aca="false">Q256+Q265</f>
        <v>0</v>
      </c>
      <c r="R243" s="24" t="e">
        <f aca="false">Q243/$P243</f>
        <v>#DIV/0!</v>
      </c>
      <c r="S243" s="23" t="n">
        <f aca="false">S256+S265</f>
        <v>0</v>
      </c>
      <c r="T243" s="24" t="e">
        <f aca="false">S243/$P243</f>
        <v>#DIV/0!</v>
      </c>
      <c r="U243" s="23" t="n">
        <f aca="false">U256+U265</f>
        <v>0</v>
      </c>
      <c r="V243" s="24" t="e">
        <f aca="false">U243/$P243</f>
        <v>#DIV/0!</v>
      </c>
      <c r="W243" s="23" t="n">
        <f aca="false">W256+W265</f>
        <v>0</v>
      </c>
      <c r="X243" s="24" t="e">
        <f aca="false">W243/$P243</f>
        <v>#DIV/0!</v>
      </c>
      <c r="Y243" s="23" t="n">
        <f aca="false">Y256+Y265</f>
        <v>0</v>
      </c>
      <c r="Z243" s="23" t="n">
        <f aca="false">Z256+Z265</f>
        <v>0</v>
      </c>
    </row>
    <row r="244" customFormat="false" ht="13.9" hidden="false" customHeight="true" outlineLevel="0" collapsed="false">
      <c r="A244" s="1" t="n">
        <v>4</v>
      </c>
      <c r="D244" s="21"/>
      <c r="E244" s="22" t="n">
        <v>41</v>
      </c>
      <c r="F244" s="22" t="s">
        <v>23</v>
      </c>
      <c r="G244" s="23" t="n">
        <f aca="false">G251+G259+G270+G285</f>
        <v>61589.59</v>
      </c>
      <c r="H244" s="23" t="n">
        <f aca="false">H251+H259+H270+H285</f>
        <v>87449.38</v>
      </c>
      <c r="I244" s="23" t="n">
        <f aca="false">I251+I259+I270+I285</f>
        <v>92975</v>
      </c>
      <c r="J244" s="23" t="n">
        <f aca="false">J251+J259+J270+J285</f>
        <v>104972.76</v>
      </c>
      <c r="K244" s="23" t="n">
        <f aca="false">K251+K259+K270+K285</f>
        <v>140704</v>
      </c>
      <c r="L244" s="23" t="n">
        <f aca="false">L251+L259+L270+L285</f>
        <v>0</v>
      </c>
      <c r="M244" s="23" t="n">
        <f aca="false">M251+M259+M270+M285</f>
        <v>0</v>
      </c>
      <c r="N244" s="23" t="n">
        <f aca="false">N251+N259+N270+N285</f>
        <v>0</v>
      </c>
      <c r="O244" s="23" t="n">
        <f aca="false">O251+O259+O270+O285</f>
        <v>0</v>
      </c>
      <c r="P244" s="23" t="n">
        <f aca="false">P251+P259+P270+P285</f>
        <v>140704</v>
      </c>
      <c r="Q244" s="23" t="n">
        <f aca="false">Q251+Q259+Q270+Q285</f>
        <v>0</v>
      </c>
      <c r="R244" s="24" t="n">
        <f aca="false">Q244/$P244</f>
        <v>0</v>
      </c>
      <c r="S244" s="23" t="n">
        <f aca="false">S251+S259+S270+S285</f>
        <v>0</v>
      </c>
      <c r="T244" s="24" t="n">
        <f aca="false">S244/$P244</f>
        <v>0</v>
      </c>
      <c r="U244" s="23" t="n">
        <f aca="false">U251+U259+U270+U285</f>
        <v>0</v>
      </c>
      <c r="V244" s="24" t="n">
        <f aca="false">U244/$P244</f>
        <v>0</v>
      </c>
      <c r="W244" s="23" t="n">
        <f aca="false">W251+W259+W270+W285</f>
        <v>0</v>
      </c>
      <c r="X244" s="24" t="n">
        <f aca="false">W244/$P244</f>
        <v>0</v>
      </c>
      <c r="Y244" s="23" t="n">
        <f aca="false">Y251+Y259+Y270+Y285</f>
        <v>100864</v>
      </c>
      <c r="Z244" s="23" t="n">
        <f aca="false">Z251+Z259+Z270+Z285</f>
        <v>103802</v>
      </c>
    </row>
    <row r="245" customFormat="false" ht="13.9" hidden="false" customHeight="true" outlineLevel="0" collapsed="false">
      <c r="A245" s="1" t="n">
        <v>4</v>
      </c>
      <c r="D245" s="21"/>
      <c r="E245" s="22" t="n">
        <v>72</v>
      </c>
      <c r="F245" s="22" t="s">
        <v>25</v>
      </c>
      <c r="G245" s="23" t="n">
        <f aca="false">G272</f>
        <v>0</v>
      </c>
      <c r="H245" s="23" t="n">
        <f aca="false">H272</f>
        <v>159.47</v>
      </c>
      <c r="I245" s="23" t="n">
        <f aca="false">I272</f>
        <v>167</v>
      </c>
      <c r="J245" s="23" t="n">
        <f aca="false">J272</f>
        <v>247.65</v>
      </c>
      <c r="K245" s="23" t="n">
        <f aca="false">K272</f>
        <v>248</v>
      </c>
      <c r="L245" s="23" t="n">
        <f aca="false">L272</f>
        <v>0</v>
      </c>
      <c r="M245" s="23" t="n">
        <f aca="false">M272</f>
        <v>0</v>
      </c>
      <c r="N245" s="23" t="n">
        <f aca="false">N272</f>
        <v>0</v>
      </c>
      <c r="O245" s="23" t="n">
        <f aca="false">O272</f>
        <v>0</v>
      </c>
      <c r="P245" s="23" t="n">
        <f aca="false">P272</f>
        <v>248</v>
      </c>
      <c r="Q245" s="23" t="n">
        <f aca="false">Q272</f>
        <v>0</v>
      </c>
      <c r="R245" s="24" t="n">
        <f aca="false">Q245/$P245</f>
        <v>0</v>
      </c>
      <c r="S245" s="23" t="n">
        <f aca="false">S272</f>
        <v>0</v>
      </c>
      <c r="T245" s="24" t="n">
        <f aca="false">S245/$P245</f>
        <v>0</v>
      </c>
      <c r="U245" s="23" t="n">
        <f aca="false">U272</f>
        <v>0</v>
      </c>
      <c r="V245" s="24" t="n">
        <f aca="false">U245/$P245</f>
        <v>0</v>
      </c>
      <c r="W245" s="23" t="n">
        <f aca="false">W272</f>
        <v>0</v>
      </c>
      <c r="X245" s="24" t="n">
        <f aca="false">W245/$P245</f>
        <v>0</v>
      </c>
      <c r="Y245" s="23" t="n">
        <f aca="false">Y272</f>
        <v>248</v>
      </c>
      <c r="Z245" s="23" t="n">
        <f aca="false">Z272</f>
        <v>248</v>
      </c>
    </row>
    <row r="246" customFormat="false" ht="13.9" hidden="false" customHeight="true" outlineLevel="0" collapsed="false">
      <c r="A246" s="1" t="n">
        <v>4</v>
      </c>
      <c r="D246" s="17"/>
      <c r="E246" s="18"/>
      <c r="F246" s="25" t="s">
        <v>124</v>
      </c>
      <c r="G246" s="26" t="n">
        <f aca="false">SUM(G243:G245)</f>
        <v>61589.59</v>
      </c>
      <c r="H246" s="26" t="n">
        <f aca="false">SUM(H243:H245)</f>
        <v>90702.81</v>
      </c>
      <c r="I246" s="26" t="n">
        <f aca="false">SUM(I243:I245)</f>
        <v>93142</v>
      </c>
      <c r="J246" s="26" t="n">
        <f aca="false">SUM(J243:J245)</f>
        <v>105220.41</v>
      </c>
      <c r="K246" s="26" t="n">
        <f aca="false">SUM(K243:K245)</f>
        <v>140952</v>
      </c>
      <c r="L246" s="26" t="n">
        <f aca="false">SUM(L243:L245)</f>
        <v>0</v>
      </c>
      <c r="M246" s="26" t="n">
        <f aca="false">SUM(M243:M245)</f>
        <v>0</v>
      </c>
      <c r="N246" s="26" t="n">
        <f aca="false">SUM(N243:N245)</f>
        <v>0</v>
      </c>
      <c r="O246" s="26" t="n">
        <f aca="false">SUM(O243:O245)</f>
        <v>0</v>
      </c>
      <c r="P246" s="26" t="n">
        <f aca="false">SUM(P243:P245)</f>
        <v>140952</v>
      </c>
      <c r="Q246" s="26" t="n">
        <f aca="false">SUM(Q243:Q245)</f>
        <v>0</v>
      </c>
      <c r="R246" s="27" t="n">
        <f aca="false">Q246/$P246</f>
        <v>0</v>
      </c>
      <c r="S246" s="26" t="n">
        <f aca="false">SUM(S243:S245)</f>
        <v>0</v>
      </c>
      <c r="T246" s="27" t="n">
        <f aca="false">S246/$P246</f>
        <v>0</v>
      </c>
      <c r="U246" s="26" t="n">
        <f aca="false">SUM(U243:U245)</f>
        <v>0</v>
      </c>
      <c r="V246" s="27" t="n">
        <f aca="false">U246/$P246</f>
        <v>0</v>
      </c>
      <c r="W246" s="26" t="n">
        <f aca="false">SUM(W243:W245)</f>
        <v>0</v>
      </c>
      <c r="X246" s="27" t="n">
        <f aca="false">W246/$P246</f>
        <v>0</v>
      </c>
      <c r="Y246" s="26" t="n">
        <f aca="false">SUM(Y243:Y245)</f>
        <v>101112</v>
      </c>
      <c r="Z246" s="26" t="n">
        <f aca="false">SUM(Z243:Z245)</f>
        <v>104050</v>
      </c>
    </row>
    <row r="248" customFormat="false" ht="13.9" hidden="false" customHeight="true" outlineLevel="0" collapsed="false">
      <c r="D248" s="60" t="s">
        <v>196</v>
      </c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1"/>
      <c r="S248" s="60"/>
      <c r="T248" s="61"/>
      <c r="U248" s="60"/>
      <c r="V248" s="61"/>
      <c r="W248" s="60"/>
      <c r="X248" s="61"/>
      <c r="Y248" s="60"/>
      <c r="Z248" s="60"/>
    </row>
    <row r="249" customFormat="false" ht="13.9" hidden="false" customHeight="true" outlineLevel="0" collapsed="false">
      <c r="D249" s="7" t="s">
        <v>33</v>
      </c>
      <c r="E249" s="7" t="s">
        <v>34</v>
      </c>
      <c r="F249" s="7" t="s">
        <v>35</v>
      </c>
      <c r="G249" s="7" t="s">
        <v>1</v>
      </c>
      <c r="H249" s="7" t="s">
        <v>2</v>
      </c>
      <c r="I249" s="7" t="s">
        <v>3</v>
      </c>
      <c r="J249" s="7" t="s">
        <v>4</v>
      </c>
      <c r="K249" s="7" t="s">
        <v>5</v>
      </c>
      <c r="L249" s="7" t="s">
        <v>6</v>
      </c>
      <c r="M249" s="7" t="s">
        <v>7</v>
      </c>
      <c r="N249" s="7" t="s">
        <v>8</v>
      </c>
      <c r="O249" s="7" t="s">
        <v>9</v>
      </c>
      <c r="P249" s="7" t="s">
        <v>10</v>
      </c>
      <c r="Q249" s="7" t="s">
        <v>11</v>
      </c>
      <c r="R249" s="8" t="s">
        <v>12</v>
      </c>
      <c r="S249" s="7" t="s">
        <v>13</v>
      </c>
      <c r="T249" s="8" t="s">
        <v>14</v>
      </c>
      <c r="U249" s="7" t="s">
        <v>15</v>
      </c>
      <c r="V249" s="8" t="s">
        <v>16</v>
      </c>
      <c r="W249" s="7" t="s">
        <v>17</v>
      </c>
      <c r="X249" s="8" t="s">
        <v>18</v>
      </c>
      <c r="Y249" s="7" t="s">
        <v>19</v>
      </c>
      <c r="Z249" s="7" t="s">
        <v>20</v>
      </c>
    </row>
    <row r="250" customFormat="false" ht="13.9" hidden="false" customHeight="true" outlineLevel="0" collapsed="false">
      <c r="A250" s="1" t="n">
        <v>4</v>
      </c>
      <c r="B250" s="1" t="n">
        <v>1</v>
      </c>
      <c r="D250" s="74" t="s">
        <v>197</v>
      </c>
      <c r="E250" s="10" t="n">
        <v>630</v>
      </c>
      <c r="F250" s="10" t="s">
        <v>131</v>
      </c>
      <c r="G250" s="11" t="n">
        <v>58343.26</v>
      </c>
      <c r="H250" s="11" t="n">
        <v>50247</v>
      </c>
      <c r="I250" s="33" t="n">
        <v>54425</v>
      </c>
      <c r="J250" s="33" t="n">
        <v>57460.65</v>
      </c>
      <c r="K250" s="33" t="n">
        <v>57669</v>
      </c>
      <c r="L250" s="33"/>
      <c r="M250" s="33"/>
      <c r="N250" s="33"/>
      <c r="O250" s="33"/>
      <c r="P250" s="33" t="n">
        <f aca="false">K250+SUM(L250:O250)</f>
        <v>57669</v>
      </c>
      <c r="Q250" s="33"/>
      <c r="R250" s="34" t="n">
        <f aca="false">Q250/$P250</f>
        <v>0</v>
      </c>
      <c r="S250" s="33"/>
      <c r="T250" s="34" t="n">
        <f aca="false">S250/$P250</f>
        <v>0</v>
      </c>
      <c r="U250" s="33"/>
      <c r="V250" s="34" t="n">
        <f aca="false">U250/$P250</f>
        <v>0</v>
      </c>
      <c r="W250" s="33"/>
      <c r="X250" s="34" t="n">
        <f aca="false">W250/$P250</f>
        <v>0</v>
      </c>
      <c r="Y250" s="11" t="n">
        <f aca="false">K250</f>
        <v>57669</v>
      </c>
      <c r="Z250" s="11" t="n">
        <f aca="false">Y250</f>
        <v>57669</v>
      </c>
    </row>
    <row r="251" customFormat="false" ht="13.9" hidden="false" customHeight="true" outlineLevel="0" collapsed="false">
      <c r="A251" s="1" t="n">
        <v>4</v>
      </c>
      <c r="B251" s="1" t="n">
        <v>1</v>
      </c>
      <c r="D251" s="67" t="s">
        <v>21</v>
      </c>
      <c r="E251" s="13" t="n">
        <v>41</v>
      </c>
      <c r="F251" s="13" t="s">
        <v>23</v>
      </c>
      <c r="G251" s="14" t="n">
        <f aca="false">SUM(G250:G250)</f>
        <v>58343.26</v>
      </c>
      <c r="H251" s="14" t="n">
        <f aca="false">SUM(H250:H250)</f>
        <v>50247</v>
      </c>
      <c r="I251" s="14" t="n">
        <f aca="false">SUM(I250:I250)</f>
        <v>54425</v>
      </c>
      <c r="J251" s="14" t="n">
        <f aca="false">SUM(J250:J250)</f>
        <v>57460.65</v>
      </c>
      <c r="K251" s="14" t="n">
        <f aca="false">SUM(K250:K250)</f>
        <v>57669</v>
      </c>
      <c r="L251" s="14" t="n">
        <f aca="false">SUM(L250:L250)</f>
        <v>0</v>
      </c>
      <c r="M251" s="14" t="n">
        <f aca="false">SUM(M250:M250)</f>
        <v>0</v>
      </c>
      <c r="N251" s="14" t="n">
        <f aca="false">SUM(N250:N250)</f>
        <v>0</v>
      </c>
      <c r="O251" s="14" t="n">
        <f aca="false">SUM(O250:O250)</f>
        <v>0</v>
      </c>
      <c r="P251" s="14" t="n">
        <f aca="false">SUM(P250:P250)</f>
        <v>57669</v>
      </c>
      <c r="Q251" s="14" t="n">
        <f aca="false">SUM(Q250:Q250)</f>
        <v>0</v>
      </c>
      <c r="R251" s="15" t="n">
        <f aca="false">Q251/$P251</f>
        <v>0</v>
      </c>
      <c r="S251" s="14" t="n">
        <f aca="false">SUM(S250:S250)</f>
        <v>0</v>
      </c>
      <c r="T251" s="15" t="n">
        <f aca="false">S251/$P251</f>
        <v>0</v>
      </c>
      <c r="U251" s="14" t="n">
        <f aca="false">SUM(U250:U250)</f>
        <v>0</v>
      </c>
      <c r="V251" s="15" t="n">
        <f aca="false">U251/$P251</f>
        <v>0</v>
      </c>
      <c r="W251" s="14" t="n">
        <f aca="false">SUM(W250:W250)</f>
        <v>0</v>
      </c>
      <c r="X251" s="15" t="n">
        <f aca="false">W251/$P251</f>
        <v>0</v>
      </c>
      <c r="Y251" s="14" t="n">
        <f aca="false">SUM(Y250:Y250)</f>
        <v>57669</v>
      </c>
      <c r="Z251" s="14" t="n">
        <f aca="false">SUM(Z250:Z250)</f>
        <v>57669</v>
      </c>
    </row>
    <row r="253" customFormat="false" ht="13.9" hidden="false" customHeight="true" outlineLevel="0" collapsed="false">
      <c r="D253" s="60" t="s">
        <v>198</v>
      </c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1"/>
      <c r="S253" s="60"/>
      <c r="T253" s="61"/>
      <c r="U253" s="60"/>
      <c r="V253" s="61"/>
      <c r="W253" s="60"/>
      <c r="X253" s="61"/>
      <c r="Y253" s="60"/>
      <c r="Z253" s="60"/>
    </row>
    <row r="254" customFormat="false" ht="13.9" hidden="false" customHeight="true" outlineLevel="0" collapsed="false">
      <c r="D254" s="7" t="s">
        <v>33</v>
      </c>
      <c r="E254" s="7" t="s">
        <v>34</v>
      </c>
      <c r="F254" s="7" t="s">
        <v>35</v>
      </c>
      <c r="G254" s="7" t="s">
        <v>1</v>
      </c>
      <c r="H254" s="7" t="s">
        <v>2</v>
      </c>
      <c r="I254" s="7" t="s">
        <v>3</v>
      </c>
      <c r="J254" s="7" t="s">
        <v>4</v>
      </c>
      <c r="K254" s="7" t="s">
        <v>5</v>
      </c>
      <c r="L254" s="7" t="s">
        <v>6</v>
      </c>
      <c r="M254" s="7" t="s">
        <v>7</v>
      </c>
      <c r="N254" s="7" t="s">
        <v>8</v>
      </c>
      <c r="O254" s="7" t="s">
        <v>9</v>
      </c>
      <c r="P254" s="7" t="s">
        <v>10</v>
      </c>
      <c r="Q254" s="7" t="s">
        <v>11</v>
      </c>
      <c r="R254" s="8" t="s">
        <v>12</v>
      </c>
      <c r="S254" s="7" t="s">
        <v>13</v>
      </c>
      <c r="T254" s="8" t="s">
        <v>14</v>
      </c>
      <c r="U254" s="7" t="s">
        <v>15</v>
      </c>
      <c r="V254" s="8" t="s">
        <v>16</v>
      </c>
      <c r="W254" s="7" t="s">
        <v>17</v>
      </c>
      <c r="X254" s="8" t="s">
        <v>18</v>
      </c>
      <c r="Y254" s="7" t="s">
        <v>19</v>
      </c>
      <c r="Z254" s="7" t="s">
        <v>20</v>
      </c>
    </row>
    <row r="255" customFormat="false" ht="13.9" hidden="false" customHeight="true" outlineLevel="0" collapsed="false">
      <c r="A255" s="1" t="n">
        <v>4</v>
      </c>
      <c r="B255" s="1" t="n">
        <v>2</v>
      </c>
      <c r="D255" s="74" t="s">
        <v>197</v>
      </c>
      <c r="E255" s="10" t="n">
        <v>630</v>
      </c>
      <c r="F255" s="10" t="s">
        <v>131</v>
      </c>
      <c r="G255" s="11" t="n">
        <v>0</v>
      </c>
      <c r="H255" s="11" t="n">
        <v>0</v>
      </c>
      <c r="I255" s="11" t="n">
        <v>0</v>
      </c>
      <c r="J255" s="11" t="n">
        <v>0</v>
      </c>
      <c r="K255" s="11" t="n">
        <v>0</v>
      </c>
      <c r="L255" s="11"/>
      <c r="M255" s="11"/>
      <c r="N255" s="11"/>
      <c r="O255" s="11"/>
      <c r="P255" s="11" t="n">
        <f aca="false">K255+SUM(L255:O255)</f>
        <v>0</v>
      </c>
      <c r="Q255" s="11"/>
      <c r="R255" s="12" t="e">
        <f aca="false">Q255/$P255</f>
        <v>#DIV/0!</v>
      </c>
      <c r="S255" s="11"/>
      <c r="T255" s="12" t="e">
        <f aca="false">S255/$P255</f>
        <v>#DIV/0!</v>
      </c>
      <c r="U255" s="11"/>
      <c r="V255" s="12" t="e">
        <f aca="false">U255/$P255</f>
        <v>#DIV/0!</v>
      </c>
      <c r="W255" s="11"/>
      <c r="X255" s="12" t="e">
        <f aca="false">W255/$P255</f>
        <v>#DIV/0!</v>
      </c>
      <c r="Y255" s="11" t="n">
        <v>0</v>
      </c>
      <c r="Z255" s="11" t="n">
        <f aca="false">Y255</f>
        <v>0</v>
      </c>
    </row>
    <row r="256" customFormat="false" ht="13.9" hidden="false" customHeight="true" outlineLevel="0" collapsed="false">
      <c r="A256" s="1" t="n">
        <v>4</v>
      </c>
      <c r="B256" s="1" t="n">
        <v>2</v>
      </c>
      <c r="D256" s="75" t="s">
        <v>21</v>
      </c>
      <c r="E256" s="35" t="n">
        <v>111</v>
      </c>
      <c r="F256" s="35" t="s">
        <v>134</v>
      </c>
      <c r="G256" s="36" t="n">
        <f aca="false">SUM(G255:G255)</f>
        <v>0</v>
      </c>
      <c r="H256" s="36" t="n">
        <f aca="false">SUM(H255:H255)</f>
        <v>0</v>
      </c>
      <c r="I256" s="36" t="n">
        <f aca="false">SUM(I255:I255)</f>
        <v>0</v>
      </c>
      <c r="J256" s="36" t="n">
        <f aca="false">SUM(J255:J255)</f>
        <v>0</v>
      </c>
      <c r="K256" s="36" t="n">
        <f aca="false">SUM(K255:K255)</f>
        <v>0</v>
      </c>
      <c r="L256" s="36" t="n">
        <f aca="false">SUM(L255:L255)</f>
        <v>0</v>
      </c>
      <c r="M256" s="36" t="n">
        <f aca="false">SUM(M255:M255)</f>
        <v>0</v>
      </c>
      <c r="N256" s="36" t="n">
        <f aca="false">SUM(N255:N255)</f>
        <v>0</v>
      </c>
      <c r="O256" s="36" t="n">
        <f aca="false">SUM(O255:O255)</f>
        <v>0</v>
      </c>
      <c r="P256" s="36" t="n">
        <f aca="false">SUM(P255:P255)</f>
        <v>0</v>
      </c>
      <c r="Q256" s="36" t="n">
        <f aca="false">SUM(Q255:Q255)</f>
        <v>0</v>
      </c>
      <c r="R256" s="37" t="e">
        <f aca="false">Q256/$P256</f>
        <v>#DIV/0!</v>
      </c>
      <c r="S256" s="36" t="n">
        <f aca="false">SUM(S255:S255)</f>
        <v>0</v>
      </c>
      <c r="T256" s="37" t="e">
        <f aca="false">S256/$P256</f>
        <v>#DIV/0!</v>
      </c>
      <c r="U256" s="36" t="n">
        <f aca="false">SUM(U255:U255)</f>
        <v>0</v>
      </c>
      <c r="V256" s="37" t="e">
        <f aca="false">U256/$P256</f>
        <v>#DIV/0!</v>
      </c>
      <c r="W256" s="36" t="n">
        <f aca="false">SUM(W255:W255)</f>
        <v>0</v>
      </c>
      <c r="X256" s="37" t="e">
        <f aca="false">W256/$P256</f>
        <v>#DIV/0!</v>
      </c>
      <c r="Y256" s="36" t="n">
        <f aca="false">SUM(Y255:Y255)</f>
        <v>0</v>
      </c>
      <c r="Z256" s="36" t="n">
        <f aca="false">SUM(Z255:Z255)</f>
        <v>0</v>
      </c>
    </row>
    <row r="257" customFormat="false" ht="13.9" hidden="false" customHeight="true" outlineLevel="0" collapsed="false">
      <c r="A257" s="1" t="n">
        <v>4</v>
      </c>
      <c r="B257" s="1" t="n">
        <v>2</v>
      </c>
      <c r="D257" s="74" t="s">
        <v>197</v>
      </c>
      <c r="E257" s="10" t="n">
        <v>620</v>
      </c>
      <c r="F257" s="10" t="s">
        <v>130</v>
      </c>
      <c r="G257" s="11" t="n">
        <v>0</v>
      </c>
      <c r="H257" s="11" t="n">
        <v>1142.07</v>
      </c>
      <c r="I257" s="11" t="n">
        <v>0</v>
      </c>
      <c r="J257" s="11" t="n">
        <v>0</v>
      </c>
      <c r="K257" s="11" t="n">
        <v>0</v>
      </c>
      <c r="L257" s="11"/>
      <c r="M257" s="11"/>
      <c r="N257" s="11"/>
      <c r="O257" s="11"/>
      <c r="P257" s="36" t="n">
        <f aca="false">SUM(P256:P256)</f>
        <v>0</v>
      </c>
      <c r="Q257" s="11"/>
      <c r="R257" s="37" t="e">
        <f aca="false">Q257/$P257</f>
        <v>#DIV/0!</v>
      </c>
      <c r="S257" s="11"/>
      <c r="T257" s="37" t="e">
        <f aca="false">S257/$P257</f>
        <v>#DIV/0!</v>
      </c>
      <c r="U257" s="11"/>
      <c r="V257" s="37" t="e">
        <f aca="false">U257/$P257</f>
        <v>#DIV/0!</v>
      </c>
      <c r="W257" s="11"/>
      <c r="X257" s="37" t="e">
        <f aca="false">W257/$P257</f>
        <v>#DIV/0!</v>
      </c>
      <c r="Y257" s="11" t="n">
        <v>0</v>
      </c>
      <c r="Z257" s="11" t="n">
        <v>0</v>
      </c>
    </row>
    <row r="258" customFormat="false" ht="13.9" hidden="false" customHeight="true" outlineLevel="0" collapsed="false">
      <c r="A258" s="1" t="n">
        <v>4</v>
      </c>
      <c r="B258" s="1" t="n">
        <v>2</v>
      </c>
      <c r="D258" s="74" t="s">
        <v>197</v>
      </c>
      <c r="E258" s="10" t="n">
        <v>630</v>
      </c>
      <c r="F258" s="10" t="s">
        <v>131</v>
      </c>
      <c r="G258" s="11" t="n">
        <v>0</v>
      </c>
      <c r="H258" s="11" t="n">
        <v>4302.96</v>
      </c>
      <c r="I258" s="11" t="n">
        <v>545</v>
      </c>
      <c r="J258" s="11" t="n">
        <v>515.01</v>
      </c>
      <c r="K258" s="11" t="n">
        <v>515</v>
      </c>
      <c r="L258" s="11"/>
      <c r="M258" s="11"/>
      <c r="N258" s="11"/>
      <c r="O258" s="11"/>
      <c r="P258" s="11" t="n">
        <f aca="false">K258+SUM(L258:O258)</f>
        <v>515</v>
      </c>
      <c r="Q258" s="11"/>
      <c r="R258" s="12" t="n">
        <f aca="false">Q258/$P258</f>
        <v>0</v>
      </c>
      <c r="S258" s="11"/>
      <c r="T258" s="12" t="n">
        <f aca="false">S258/$P258</f>
        <v>0</v>
      </c>
      <c r="U258" s="11"/>
      <c r="V258" s="12" t="n">
        <f aca="false">U258/$P258</f>
        <v>0</v>
      </c>
      <c r="W258" s="11"/>
      <c r="X258" s="12" t="n">
        <f aca="false">W258/$P258</f>
        <v>0</v>
      </c>
      <c r="Y258" s="11" t="n">
        <f aca="false">K258</f>
        <v>515</v>
      </c>
      <c r="Z258" s="11" t="n">
        <f aca="false">Y258</f>
        <v>515</v>
      </c>
    </row>
    <row r="259" customFormat="false" ht="13.9" hidden="false" customHeight="true" outlineLevel="0" collapsed="false">
      <c r="A259" s="1" t="n">
        <v>4</v>
      </c>
      <c r="B259" s="1" t="n">
        <v>2</v>
      </c>
      <c r="D259" s="75" t="s">
        <v>21</v>
      </c>
      <c r="E259" s="35" t="n">
        <v>41</v>
      </c>
      <c r="F259" s="35" t="s">
        <v>23</v>
      </c>
      <c r="G259" s="36" t="n">
        <f aca="false">SUM(G257:G258)</f>
        <v>0</v>
      </c>
      <c r="H259" s="36" t="n">
        <f aca="false">SUM(H257:H258)</f>
        <v>5445.03</v>
      </c>
      <c r="I259" s="36" t="n">
        <f aca="false">SUM(I257:I258)</f>
        <v>545</v>
      </c>
      <c r="J259" s="36" t="n">
        <f aca="false">SUM(J257:J258)</f>
        <v>515.01</v>
      </c>
      <c r="K259" s="36" t="n">
        <f aca="false">SUM(K257:K258)</f>
        <v>515</v>
      </c>
      <c r="L259" s="36" t="n">
        <f aca="false">SUM(L257:L258)</f>
        <v>0</v>
      </c>
      <c r="M259" s="36" t="n">
        <f aca="false">SUM(M257:M258)</f>
        <v>0</v>
      </c>
      <c r="N259" s="36" t="n">
        <f aca="false">SUM(N257:N258)</f>
        <v>0</v>
      </c>
      <c r="O259" s="36" t="n">
        <f aca="false">SUM(O257:O258)</f>
        <v>0</v>
      </c>
      <c r="P259" s="36" t="n">
        <f aca="false">SUM(P257:P258)</f>
        <v>515</v>
      </c>
      <c r="Q259" s="36" t="n">
        <f aca="false">SUM(Q257:Q258)</f>
        <v>0</v>
      </c>
      <c r="R259" s="37" t="n">
        <f aca="false">Q259/$P259</f>
        <v>0</v>
      </c>
      <c r="S259" s="36" t="n">
        <f aca="false">SUM(S257:S258)</f>
        <v>0</v>
      </c>
      <c r="T259" s="37" t="n">
        <f aca="false">S259/$P259</f>
        <v>0</v>
      </c>
      <c r="U259" s="36" t="n">
        <f aca="false">SUM(U257:U258)</f>
        <v>0</v>
      </c>
      <c r="V259" s="37" t="n">
        <f aca="false">U259/$P259</f>
        <v>0</v>
      </c>
      <c r="W259" s="36" t="n">
        <f aca="false">SUM(W257:W258)</f>
        <v>0</v>
      </c>
      <c r="X259" s="37" t="n">
        <f aca="false">W259/$P259</f>
        <v>0</v>
      </c>
      <c r="Y259" s="36" t="n">
        <f aca="false">SUM(Y257:Y258)</f>
        <v>515</v>
      </c>
      <c r="Z259" s="36" t="n">
        <f aca="false">SUM(Z257:Z258)</f>
        <v>515</v>
      </c>
    </row>
    <row r="260" customFormat="false" ht="13.9" hidden="false" customHeight="true" outlineLevel="0" collapsed="false">
      <c r="A260" s="1" t="n">
        <v>4</v>
      </c>
      <c r="B260" s="1" t="n">
        <v>2</v>
      </c>
      <c r="D260" s="77"/>
      <c r="E260" s="78"/>
      <c r="F260" s="13" t="s">
        <v>124</v>
      </c>
      <c r="G260" s="14" t="n">
        <f aca="false">G256+G259</f>
        <v>0</v>
      </c>
      <c r="H260" s="14" t="n">
        <f aca="false">H256+H259</f>
        <v>5445.03</v>
      </c>
      <c r="I260" s="14" t="n">
        <f aca="false">I256+I259</f>
        <v>545</v>
      </c>
      <c r="J260" s="14" t="n">
        <f aca="false">J256+J259</f>
        <v>515.01</v>
      </c>
      <c r="K260" s="14" t="n">
        <f aca="false">K256+K259</f>
        <v>515</v>
      </c>
      <c r="L260" s="14" t="n">
        <f aca="false">L256+L259</f>
        <v>0</v>
      </c>
      <c r="M260" s="14" t="n">
        <f aca="false">M256+M259</f>
        <v>0</v>
      </c>
      <c r="N260" s="14" t="n">
        <f aca="false">N256+N259</f>
        <v>0</v>
      </c>
      <c r="O260" s="14" t="n">
        <f aca="false">O256+O259</f>
        <v>0</v>
      </c>
      <c r="P260" s="14" t="n">
        <f aca="false">P256+P259</f>
        <v>515</v>
      </c>
      <c r="Q260" s="14" t="n">
        <f aca="false">Q256+Q259</f>
        <v>0</v>
      </c>
      <c r="R260" s="15" t="n">
        <f aca="false">Q260/$P260</f>
        <v>0</v>
      </c>
      <c r="S260" s="14" t="n">
        <f aca="false">S256+S259</f>
        <v>0</v>
      </c>
      <c r="T260" s="15" t="n">
        <f aca="false">S260/$P260</f>
        <v>0</v>
      </c>
      <c r="U260" s="14" t="n">
        <f aca="false">U256+U259</f>
        <v>0</v>
      </c>
      <c r="V260" s="15" t="n">
        <f aca="false">U260/$P260</f>
        <v>0</v>
      </c>
      <c r="W260" s="14" t="n">
        <f aca="false">W256+W259</f>
        <v>0</v>
      </c>
      <c r="X260" s="15" t="n">
        <f aca="false">W260/$P260</f>
        <v>0</v>
      </c>
      <c r="Y260" s="14" t="n">
        <f aca="false">Y256+Y259</f>
        <v>515</v>
      </c>
      <c r="Z260" s="14" t="n">
        <f aca="false">Z256+Z259</f>
        <v>515</v>
      </c>
    </row>
    <row r="262" customFormat="false" ht="13.9" hidden="false" customHeight="true" outlineLevel="0" collapsed="false">
      <c r="D262" s="60" t="s">
        <v>199</v>
      </c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1"/>
      <c r="S262" s="60"/>
      <c r="T262" s="61"/>
      <c r="U262" s="60"/>
      <c r="V262" s="61"/>
      <c r="W262" s="60"/>
      <c r="X262" s="61"/>
      <c r="Y262" s="60"/>
      <c r="Z262" s="60"/>
    </row>
    <row r="263" customFormat="false" ht="13.9" hidden="false" customHeight="true" outlineLevel="0" collapsed="false">
      <c r="D263" s="7" t="s">
        <v>33</v>
      </c>
      <c r="E263" s="7" t="s">
        <v>34</v>
      </c>
      <c r="F263" s="7" t="s">
        <v>35</v>
      </c>
      <c r="G263" s="7" t="s">
        <v>1</v>
      </c>
      <c r="H263" s="7" t="s">
        <v>2</v>
      </c>
      <c r="I263" s="7" t="s">
        <v>3</v>
      </c>
      <c r="J263" s="7" t="s">
        <v>4</v>
      </c>
      <c r="K263" s="7" t="s">
        <v>5</v>
      </c>
      <c r="L263" s="7" t="s">
        <v>6</v>
      </c>
      <c r="M263" s="7" t="s">
        <v>7</v>
      </c>
      <c r="N263" s="7" t="s">
        <v>8</v>
      </c>
      <c r="O263" s="7" t="s">
        <v>9</v>
      </c>
      <c r="P263" s="7" t="s">
        <v>10</v>
      </c>
      <c r="Q263" s="7" t="s">
        <v>11</v>
      </c>
      <c r="R263" s="8" t="s">
        <v>12</v>
      </c>
      <c r="S263" s="7" t="s">
        <v>13</v>
      </c>
      <c r="T263" s="8" t="s">
        <v>14</v>
      </c>
      <c r="U263" s="7" t="s">
        <v>15</v>
      </c>
      <c r="V263" s="8" t="s">
        <v>16</v>
      </c>
      <c r="W263" s="7" t="s">
        <v>17</v>
      </c>
      <c r="X263" s="8" t="s">
        <v>18</v>
      </c>
      <c r="Y263" s="7" t="s">
        <v>19</v>
      </c>
      <c r="Z263" s="7" t="s">
        <v>20</v>
      </c>
    </row>
    <row r="264" customFormat="false" ht="13.9" hidden="false" customHeight="true" outlineLevel="0" collapsed="false">
      <c r="A264" s="1" t="n">
        <v>4</v>
      </c>
      <c r="B264" s="1" t="n">
        <v>3</v>
      </c>
      <c r="D264" s="74" t="s">
        <v>197</v>
      </c>
      <c r="E264" s="10" t="n">
        <v>630</v>
      </c>
      <c r="F264" s="10" t="s">
        <v>131</v>
      </c>
      <c r="G264" s="11" t="n">
        <v>0</v>
      </c>
      <c r="H264" s="11" t="n">
        <v>3093.96</v>
      </c>
      <c r="I264" s="11" t="n">
        <v>0</v>
      </c>
      <c r="J264" s="11" t="n">
        <v>0</v>
      </c>
      <c r="K264" s="11" t="n">
        <v>0</v>
      </c>
      <c r="L264" s="11"/>
      <c r="M264" s="11"/>
      <c r="N264" s="11"/>
      <c r="O264" s="11"/>
      <c r="P264" s="11" t="n">
        <f aca="false">K264+SUM(L264:O264)</f>
        <v>0</v>
      </c>
      <c r="Q264" s="11"/>
      <c r="R264" s="12" t="e">
        <f aca="false">Q264/$P264</f>
        <v>#DIV/0!</v>
      </c>
      <c r="S264" s="11"/>
      <c r="T264" s="12" t="e">
        <f aca="false">S264/$P264</f>
        <v>#DIV/0!</v>
      </c>
      <c r="U264" s="11"/>
      <c r="V264" s="12" t="e">
        <f aca="false">U264/$P264</f>
        <v>#DIV/0!</v>
      </c>
      <c r="W264" s="11"/>
      <c r="X264" s="12" t="e">
        <f aca="false">W264/$P264</f>
        <v>#DIV/0!</v>
      </c>
      <c r="Y264" s="11" t="n">
        <v>0</v>
      </c>
      <c r="Z264" s="11" t="n">
        <f aca="false">Y264</f>
        <v>0</v>
      </c>
    </row>
    <row r="265" customFormat="false" ht="13.9" hidden="false" customHeight="true" outlineLevel="0" collapsed="false">
      <c r="A265" s="1" t="n">
        <v>4</v>
      </c>
      <c r="B265" s="1" t="n">
        <v>3</v>
      </c>
      <c r="D265" s="75" t="s">
        <v>21</v>
      </c>
      <c r="E265" s="35" t="n">
        <v>111</v>
      </c>
      <c r="F265" s="35" t="s">
        <v>134</v>
      </c>
      <c r="G265" s="36" t="n">
        <f aca="false">SUM(G264:G264)</f>
        <v>0</v>
      </c>
      <c r="H265" s="36" t="n">
        <f aca="false">SUM(H264:H264)</f>
        <v>3093.96</v>
      </c>
      <c r="I265" s="36" t="n">
        <f aca="false">SUM(I264:I264)</f>
        <v>0</v>
      </c>
      <c r="J265" s="36" t="n">
        <f aca="false">SUM(J264:J264)</f>
        <v>0</v>
      </c>
      <c r="K265" s="36" t="n">
        <f aca="false">SUM(K264:K264)</f>
        <v>0</v>
      </c>
      <c r="L265" s="36" t="n">
        <f aca="false">SUM(L264:L264)</f>
        <v>0</v>
      </c>
      <c r="M265" s="36" t="n">
        <f aca="false">SUM(M264:M264)</f>
        <v>0</v>
      </c>
      <c r="N265" s="36" t="n">
        <f aca="false">SUM(N264:N264)</f>
        <v>0</v>
      </c>
      <c r="O265" s="36" t="n">
        <f aca="false">SUM(O264:O264)</f>
        <v>0</v>
      </c>
      <c r="P265" s="36" t="n">
        <f aca="false">SUM(P264:P264)</f>
        <v>0</v>
      </c>
      <c r="Q265" s="36" t="n">
        <f aca="false">SUM(Q264:Q264)</f>
        <v>0</v>
      </c>
      <c r="R265" s="37" t="e">
        <f aca="false">Q265/$P265</f>
        <v>#DIV/0!</v>
      </c>
      <c r="S265" s="36" t="n">
        <f aca="false">SUM(S264:S264)</f>
        <v>0</v>
      </c>
      <c r="T265" s="37" t="e">
        <f aca="false">S265/$P265</f>
        <v>#DIV/0!</v>
      </c>
      <c r="U265" s="36" t="n">
        <f aca="false">SUM(U264:U264)</f>
        <v>0</v>
      </c>
      <c r="V265" s="37" t="e">
        <f aca="false">U265/$P265</f>
        <v>#DIV/0!</v>
      </c>
      <c r="W265" s="36" t="n">
        <f aca="false">SUM(W264:W264)</f>
        <v>0</v>
      </c>
      <c r="X265" s="37" t="e">
        <f aca="false">W265/$P265</f>
        <v>#DIV/0!</v>
      </c>
      <c r="Y265" s="36" t="n">
        <f aca="false">SUM(Y264:Y264)</f>
        <v>0</v>
      </c>
      <c r="Z265" s="36" t="n">
        <f aca="false">SUM(Z264:Z264)</f>
        <v>0</v>
      </c>
    </row>
    <row r="266" customFormat="false" ht="13.9" hidden="false" customHeight="true" outlineLevel="0" collapsed="false">
      <c r="A266" s="1" t="n">
        <v>4</v>
      </c>
      <c r="B266" s="1" t="n">
        <v>3</v>
      </c>
      <c r="D266" s="38" t="s">
        <v>197</v>
      </c>
      <c r="E266" s="10" t="n">
        <v>610</v>
      </c>
      <c r="F266" s="10" t="s">
        <v>129</v>
      </c>
      <c r="G266" s="11" t="n">
        <v>0</v>
      </c>
      <c r="H266" s="11" t="n">
        <v>11928.29</v>
      </c>
      <c r="I266" s="11" t="n">
        <v>20236</v>
      </c>
      <c r="J266" s="11" t="n">
        <v>19051.72</v>
      </c>
      <c r="K266" s="11" t="n">
        <f aca="false">21051-104</f>
        <v>20947</v>
      </c>
      <c r="L266" s="11"/>
      <c r="M266" s="11"/>
      <c r="N266" s="11"/>
      <c r="O266" s="11"/>
      <c r="P266" s="11" t="n">
        <f aca="false">K266+SUM(L266:O266)</f>
        <v>20947</v>
      </c>
      <c r="Q266" s="11"/>
      <c r="R266" s="12" t="n">
        <f aca="false">Q266/$P266</f>
        <v>0</v>
      </c>
      <c r="S266" s="11"/>
      <c r="T266" s="12" t="n">
        <f aca="false">S266/$P266</f>
        <v>0</v>
      </c>
      <c r="U266" s="11"/>
      <c r="V266" s="12" t="n">
        <f aca="false">U266/$P266</f>
        <v>0</v>
      </c>
      <c r="W266" s="11"/>
      <c r="X266" s="12" t="n">
        <f aca="false">W266/$P266</f>
        <v>0</v>
      </c>
      <c r="Y266" s="11" t="n">
        <v>23013</v>
      </c>
      <c r="Z266" s="11" t="n">
        <v>25172</v>
      </c>
    </row>
    <row r="267" customFormat="false" ht="13.9" hidden="false" customHeight="true" outlineLevel="0" collapsed="false">
      <c r="A267" s="1" t="n">
        <v>4</v>
      </c>
      <c r="B267" s="1" t="n">
        <v>3</v>
      </c>
      <c r="D267" s="38"/>
      <c r="E267" s="10" t="n">
        <v>620</v>
      </c>
      <c r="F267" s="10" t="s">
        <v>130</v>
      </c>
      <c r="G267" s="11" t="n">
        <v>0</v>
      </c>
      <c r="H267" s="11" t="n">
        <v>4168.77</v>
      </c>
      <c r="I267" s="11" t="n">
        <v>7477</v>
      </c>
      <c r="J267" s="11" t="n">
        <v>6428.72</v>
      </c>
      <c r="K267" s="11" t="n">
        <v>7358</v>
      </c>
      <c r="L267" s="11"/>
      <c r="M267" s="11"/>
      <c r="N267" s="11"/>
      <c r="O267" s="11"/>
      <c r="P267" s="11" t="n">
        <f aca="false">K267+SUM(L267:O267)</f>
        <v>7358</v>
      </c>
      <c r="Q267" s="11"/>
      <c r="R267" s="12" t="n">
        <f aca="false">Q267/$P267</f>
        <v>0</v>
      </c>
      <c r="S267" s="11"/>
      <c r="T267" s="12" t="n">
        <f aca="false">S267/$P267</f>
        <v>0</v>
      </c>
      <c r="U267" s="11"/>
      <c r="V267" s="12" t="n">
        <f aca="false">U267/$P267</f>
        <v>0</v>
      </c>
      <c r="W267" s="11"/>
      <c r="X267" s="12" t="n">
        <f aca="false">W267/$P267</f>
        <v>0</v>
      </c>
      <c r="Y267" s="11" t="n">
        <v>8042</v>
      </c>
      <c r="Z267" s="11" t="n">
        <v>8797</v>
      </c>
    </row>
    <row r="268" customFormat="false" ht="13.9" hidden="false" customHeight="true" outlineLevel="0" collapsed="false">
      <c r="A268" s="1" t="n">
        <v>4</v>
      </c>
      <c r="B268" s="1" t="n">
        <v>3</v>
      </c>
      <c r="D268" s="38"/>
      <c r="E268" s="10" t="n">
        <v>630</v>
      </c>
      <c r="F268" s="10" t="s">
        <v>131</v>
      </c>
      <c r="G268" s="11" t="n">
        <v>3225.65</v>
      </c>
      <c r="H268" s="11" t="n">
        <v>15575.72</v>
      </c>
      <c r="I268" s="11" t="n">
        <v>10242</v>
      </c>
      <c r="J268" s="11" t="n">
        <v>21347.38</v>
      </c>
      <c r="K268" s="11" t="n">
        <f aca="false">1956+9655+42500</f>
        <v>54111</v>
      </c>
      <c r="L268" s="11"/>
      <c r="M268" s="11"/>
      <c r="N268" s="11"/>
      <c r="O268" s="11"/>
      <c r="P268" s="11" t="n">
        <f aca="false">K268+SUM(L268:O268)</f>
        <v>54111</v>
      </c>
      <c r="Q268" s="11"/>
      <c r="R268" s="12" t="n">
        <f aca="false">Q268/$P268</f>
        <v>0</v>
      </c>
      <c r="S268" s="11"/>
      <c r="T268" s="12" t="n">
        <f aca="false">S268/$P268</f>
        <v>0</v>
      </c>
      <c r="U268" s="11"/>
      <c r="V268" s="12" t="n">
        <f aca="false">U268/$P268</f>
        <v>0</v>
      </c>
      <c r="W268" s="11"/>
      <c r="X268" s="12" t="n">
        <f aca="false">W268/$P268</f>
        <v>0</v>
      </c>
      <c r="Y268" s="11" t="n">
        <f aca="false">1970+9655</f>
        <v>11625</v>
      </c>
      <c r="Z268" s="11" t="n">
        <f aca="false">1994+9655</f>
        <v>11649</v>
      </c>
    </row>
    <row r="269" customFormat="false" ht="13.9" hidden="false" customHeight="true" outlineLevel="0" collapsed="false">
      <c r="A269" s="1" t="n">
        <v>4</v>
      </c>
      <c r="B269" s="1" t="n">
        <v>3</v>
      </c>
      <c r="D269" s="38"/>
      <c r="E269" s="10" t="n">
        <v>640</v>
      </c>
      <c r="F269" s="10" t="s">
        <v>132</v>
      </c>
      <c r="G269" s="11" t="n">
        <v>0</v>
      </c>
      <c r="H269" s="11" t="n">
        <v>84.57</v>
      </c>
      <c r="I269" s="11" t="n">
        <v>0</v>
      </c>
      <c r="J269" s="11" t="n">
        <v>169.28</v>
      </c>
      <c r="K269" s="33" t="n">
        <v>104</v>
      </c>
      <c r="L269" s="11"/>
      <c r="M269" s="11"/>
      <c r="N269" s="11"/>
      <c r="O269" s="11"/>
      <c r="P269" s="11" t="n">
        <f aca="false">K269+SUM(L269:O269)</f>
        <v>104</v>
      </c>
      <c r="Q269" s="11"/>
      <c r="R269" s="12" t="n">
        <f aca="false">Q269/$P269</f>
        <v>0</v>
      </c>
      <c r="S269" s="11"/>
      <c r="T269" s="12" t="n">
        <f aca="false">S269/$P269</f>
        <v>0</v>
      </c>
      <c r="U269" s="11"/>
      <c r="V269" s="12" t="n">
        <f aca="false">U269/$P269</f>
        <v>0</v>
      </c>
      <c r="W269" s="11"/>
      <c r="X269" s="12" t="n">
        <f aca="false">W269/$P269</f>
        <v>0</v>
      </c>
      <c r="Y269" s="11" t="n">
        <v>0</v>
      </c>
      <c r="Z269" s="11" t="n">
        <v>0</v>
      </c>
    </row>
    <row r="270" customFormat="false" ht="13.9" hidden="false" customHeight="true" outlineLevel="0" collapsed="false">
      <c r="A270" s="1" t="n">
        <v>4</v>
      </c>
      <c r="B270" s="1" t="n">
        <v>3</v>
      </c>
      <c r="D270" s="75" t="s">
        <v>21</v>
      </c>
      <c r="E270" s="35" t="n">
        <v>41</v>
      </c>
      <c r="F270" s="35" t="s">
        <v>23</v>
      </c>
      <c r="G270" s="36" t="n">
        <f aca="false">SUM(G266:G269)</f>
        <v>3225.65</v>
      </c>
      <c r="H270" s="36" t="n">
        <f aca="false">SUM(H266:H269)</f>
        <v>31757.35</v>
      </c>
      <c r="I270" s="36" t="n">
        <f aca="false">SUM(I266:I269)</f>
        <v>37955</v>
      </c>
      <c r="J270" s="36" t="n">
        <f aca="false">SUM(J266:J269)</f>
        <v>46997.1</v>
      </c>
      <c r="K270" s="36" t="n">
        <f aca="false">SUM(K266:K269)</f>
        <v>82520</v>
      </c>
      <c r="L270" s="36" t="n">
        <f aca="false">SUM(L266:L269)</f>
        <v>0</v>
      </c>
      <c r="M270" s="36" t="n">
        <f aca="false">SUM(M266:M269)</f>
        <v>0</v>
      </c>
      <c r="N270" s="36" t="n">
        <f aca="false">SUM(N266:N269)</f>
        <v>0</v>
      </c>
      <c r="O270" s="36" t="n">
        <f aca="false">SUM(O266:O269)</f>
        <v>0</v>
      </c>
      <c r="P270" s="36" t="n">
        <f aca="false">SUM(P266:P269)</f>
        <v>82520</v>
      </c>
      <c r="Q270" s="36" t="n">
        <f aca="false">SUM(Q266:Q269)</f>
        <v>0</v>
      </c>
      <c r="R270" s="37" t="n">
        <f aca="false">Q270/$P270</f>
        <v>0</v>
      </c>
      <c r="S270" s="36" t="n">
        <f aca="false">SUM(S266:S269)</f>
        <v>0</v>
      </c>
      <c r="T270" s="37" t="n">
        <f aca="false">S270/$P270</f>
        <v>0</v>
      </c>
      <c r="U270" s="36" t="n">
        <f aca="false">SUM(U266:U269)</f>
        <v>0</v>
      </c>
      <c r="V270" s="37" t="n">
        <f aca="false">U270/$P270</f>
        <v>0</v>
      </c>
      <c r="W270" s="36" t="n">
        <f aca="false">SUM(W266:W269)</f>
        <v>0</v>
      </c>
      <c r="X270" s="37" t="n">
        <f aca="false">W270/$P270</f>
        <v>0</v>
      </c>
      <c r="Y270" s="36" t="n">
        <f aca="false">SUM(Y266:Y269)</f>
        <v>42680</v>
      </c>
      <c r="Z270" s="36" t="n">
        <f aca="false">SUM(Z266:Z269)</f>
        <v>45618</v>
      </c>
    </row>
    <row r="271" customFormat="false" ht="13.9" hidden="false" customHeight="true" outlineLevel="0" collapsed="false">
      <c r="A271" s="1" t="n">
        <v>4</v>
      </c>
      <c r="B271" s="1" t="n">
        <v>3</v>
      </c>
      <c r="D271" s="74" t="s">
        <v>197</v>
      </c>
      <c r="E271" s="10" t="n">
        <v>640</v>
      </c>
      <c r="F271" s="10" t="s">
        <v>132</v>
      </c>
      <c r="G271" s="11" t="n">
        <v>0</v>
      </c>
      <c r="H271" s="11" t="n">
        <v>159.47</v>
      </c>
      <c r="I271" s="11" t="n">
        <v>167</v>
      </c>
      <c r="J271" s="11" t="n">
        <v>247.65</v>
      </c>
      <c r="K271" s="11" t="n">
        <v>248</v>
      </c>
      <c r="L271" s="11"/>
      <c r="M271" s="11"/>
      <c r="N271" s="11"/>
      <c r="O271" s="11"/>
      <c r="P271" s="11" t="n">
        <f aca="false">K271+SUM(L271:O271)</f>
        <v>248</v>
      </c>
      <c r="Q271" s="11"/>
      <c r="R271" s="12" t="n">
        <f aca="false">Q271/$P271</f>
        <v>0</v>
      </c>
      <c r="S271" s="11"/>
      <c r="T271" s="12" t="n">
        <f aca="false">S271/$P271</f>
        <v>0</v>
      </c>
      <c r="U271" s="11"/>
      <c r="V271" s="12" t="n">
        <f aca="false">U271/$P271</f>
        <v>0</v>
      </c>
      <c r="W271" s="11"/>
      <c r="X271" s="12" t="n">
        <f aca="false">W271/$P271</f>
        <v>0</v>
      </c>
      <c r="Y271" s="11" t="n">
        <f aca="false">K271</f>
        <v>248</v>
      </c>
      <c r="Z271" s="11" t="n">
        <f aca="false">Y271</f>
        <v>248</v>
      </c>
    </row>
    <row r="272" customFormat="false" ht="13.9" hidden="false" customHeight="true" outlineLevel="0" collapsed="false">
      <c r="A272" s="1" t="n">
        <v>4</v>
      </c>
      <c r="B272" s="1" t="n">
        <v>3</v>
      </c>
      <c r="D272" s="75" t="s">
        <v>21</v>
      </c>
      <c r="E272" s="35" t="n">
        <v>72</v>
      </c>
      <c r="F272" s="35" t="s">
        <v>25</v>
      </c>
      <c r="G272" s="36" t="n">
        <f aca="false">SUM(G271:G271)</f>
        <v>0</v>
      </c>
      <c r="H272" s="36" t="n">
        <f aca="false">SUM(H271:H271)</f>
        <v>159.47</v>
      </c>
      <c r="I272" s="36" t="n">
        <f aca="false">SUM(I271:I271)</f>
        <v>167</v>
      </c>
      <c r="J272" s="36" t="n">
        <f aca="false">SUM(J271:J271)</f>
        <v>247.65</v>
      </c>
      <c r="K272" s="36" t="n">
        <f aca="false">SUM(K271:K271)</f>
        <v>248</v>
      </c>
      <c r="L272" s="36" t="n">
        <f aca="false">SUM(L271:L271)</f>
        <v>0</v>
      </c>
      <c r="M272" s="36" t="n">
        <f aca="false">SUM(M271:M271)</f>
        <v>0</v>
      </c>
      <c r="N272" s="36" t="n">
        <f aca="false">SUM(N271:N271)</f>
        <v>0</v>
      </c>
      <c r="O272" s="36" t="n">
        <f aca="false">SUM(O271:O271)</f>
        <v>0</v>
      </c>
      <c r="P272" s="36" t="n">
        <f aca="false">SUM(P271:P271)</f>
        <v>248</v>
      </c>
      <c r="Q272" s="36" t="n">
        <f aca="false">SUM(Q271:Q271)</f>
        <v>0</v>
      </c>
      <c r="R272" s="37" t="n">
        <f aca="false">Q272/$P272</f>
        <v>0</v>
      </c>
      <c r="S272" s="36" t="n">
        <f aca="false">SUM(S271:S271)</f>
        <v>0</v>
      </c>
      <c r="T272" s="37" t="n">
        <f aca="false">S272/$P272</f>
        <v>0</v>
      </c>
      <c r="U272" s="36" t="n">
        <f aca="false">SUM(U271:U271)</f>
        <v>0</v>
      </c>
      <c r="V272" s="37" t="n">
        <f aca="false">U272/$P272</f>
        <v>0</v>
      </c>
      <c r="W272" s="36" t="n">
        <f aca="false">SUM(W271:W271)</f>
        <v>0</v>
      </c>
      <c r="X272" s="37" t="n">
        <f aca="false">W272/$P272</f>
        <v>0</v>
      </c>
      <c r="Y272" s="36" t="n">
        <f aca="false">SUM(Y271:Y271)</f>
        <v>248</v>
      </c>
      <c r="Z272" s="36" t="n">
        <f aca="false">SUM(Z271:Z271)</f>
        <v>248</v>
      </c>
    </row>
    <row r="273" customFormat="false" ht="13.9" hidden="false" customHeight="true" outlineLevel="0" collapsed="false">
      <c r="A273" s="1" t="n">
        <v>4</v>
      </c>
      <c r="B273" s="1" t="n">
        <v>3</v>
      </c>
      <c r="D273" s="77"/>
      <c r="E273" s="78"/>
      <c r="F273" s="13" t="s">
        <v>124</v>
      </c>
      <c r="G273" s="14" t="n">
        <f aca="false">G265+G270+G272</f>
        <v>3225.65</v>
      </c>
      <c r="H273" s="14" t="n">
        <f aca="false">H265+H270+H272</f>
        <v>35010.78</v>
      </c>
      <c r="I273" s="14" t="n">
        <f aca="false">I265+I270+I272</f>
        <v>38122</v>
      </c>
      <c r="J273" s="14" t="n">
        <f aca="false">J265+J270+J272</f>
        <v>47244.75</v>
      </c>
      <c r="K273" s="14" t="n">
        <f aca="false">K265+K270+K272</f>
        <v>82768</v>
      </c>
      <c r="L273" s="14" t="n">
        <f aca="false">L265+L270+L272</f>
        <v>0</v>
      </c>
      <c r="M273" s="14" t="n">
        <f aca="false">M265+M270+M272</f>
        <v>0</v>
      </c>
      <c r="N273" s="14" t="n">
        <f aca="false">N265+N270+N272</f>
        <v>0</v>
      </c>
      <c r="O273" s="14" t="n">
        <f aca="false">O265+O270+O272</f>
        <v>0</v>
      </c>
      <c r="P273" s="14" t="n">
        <f aca="false">P265+P270+P272</f>
        <v>82768</v>
      </c>
      <c r="Q273" s="14" t="n">
        <f aca="false">Q265+Q270+Q272</f>
        <v>0</v>
      </c>
      <c r="R273" s="15" t="n">
        <f aca="false">Q273/$P273</f>
        <v>0</v>
      </c>
      <c r="S273" s="14" t="n">
        <f aca="false">S265+S270+S272</f>
        <v>0</v>
      </c>
      <c r="T273" s="15" t="n">
        <f aca="false">S273/$P273</f>
        <v>0</v>
      </c>
      <c r="U273" s="14" t="n">
        <f aca="false">U265+U270+U272</f>
        <v>0</v>
      </c>
      <c r="V273" s="15" t="n">
        <f aca="false">U273/$P273</f>
        <v>0</v>
      </c>
      <c r="W273" s="14" t="n">
        <f aca="false">W265+W270+W272</f>
        <v>0</v>
      </c>
      <c r="X273" s="15" t="n">
        <f aca="false">W273/$P273</f>
        <v>0</v>
      </c>
      <c r="Y273" s="14" t="n">
        <f aca="false">Y265+Y270+Y272</f>
        <v>42928</v>
      </c>
      <c r="Z273" s="14" t="n">
        <f aca="false">Z265+Z270+Z272</f>
        <v>45866</v>
      </c>
    </row>
    <row r="275" customFormat="false" ht="13.9" hidden="false" customHeight="true" outlineLevel="0" collapsed="false">
      <c r="E275" s="39" t="s">
        <v>57</v>
      </c>
      <c r="F275" s="17" t="s">
        <v>149</v>
      </c>
      <c r="G275" s="40" t="n">
        <v>20</v>
      </c>
      <c r="H275" s="40" t="n">
        <v>392.8</v>
      </c>
      <c r="I275" s="82" t="n">
        <v>1000</v>
      </c>
      <c r="J275" s="82" t="n">
        <v>11480.96</v>
      </c>
      <c r="K275" s="82"/>
      <c r="L275" s="82"/>
      <c r="M275" s="82"/>
      <c r="N275" s="82"/>
      <c r="O275" s="82"/>
      <c r="P275" s="82" t="n">
        <f aca="false">K275+SUM(L275:O275)</f>
        <v>0</v>
      </c>
      <c r="Q275" s="82"/>
      <c r="R275" s="99" t="e">
        <f aca="false">Q275/$P275</f>
        <v>#DIV/0!</v>
      </c>
      <c r="S275" s="82"/>
      <c r="T275" s="99" t="e">
        <f aca="false">S275/$P275</f>
        <v>#DIV/0!</v>
      </c>
      <c r="U275" s="82"/>
      <c r="V275" s="99" t="e">
        <f aca="false">U275/$P275</f>
        <v>#DIV/0!</v>
      </c>
      <c r="W275" s="82"/>
      <c r="X275" s="100" t="e">
        <f aca="false">W275/$P275</f>
        <v>#DIV/0!</v>
      </c>
      <c r="Y275" s="40" t="n">
        <f aca="false">K275</f>
        <v>0</v>
      </c>
      <c r="Z275" s="43" t="n">
        <f aca="false">Y275</f>
        <v>0</v>
      </c>
    </row>
    <row r="276" customFormat="false" ht="13.9" hidden="false" customHeight="true" outlineLevel="0" collapsed="false">
      <c r="E276" s="44"/>
      <c r="F276" s="83" t="s">
        <v>153</v>
      </c>
      <c r="G276" s="70"/>
      <c r="H276" s="70" t="n">
        <v>1733.62</v>
      </c>
      <c r="I276" s="84" t="n">
        <v>100</v>
      </c>
      <c r="J276" s="84" t="n">
        <v>1641.45</v>
      </c>
      <c r="K276" s="84" t="n">
        <v>1640</v>
      </c>
      <c r="L276" s="84"/>
      <c r="M276" s="84"/>
      <c r="N276" s="84"/>
      <c r="O276" s="84"/>
      <c r="P276" s="84"/>
      <c r="Q276" s="84"/>
      <c r="R276" s="85"/>
      <c r="S276" s="84"/>
      <c r="T276" s="85"/>
      <c r="U276" s="84"/>
      <c r="V276" s="85"/>
      <c r="W276" s="84"/>
      <c r="X276" s="51"/>
      <c r="Y276" s="70"/>
      <c r="Z276" s="48"/>
    </row>
    <row r="277" customFormat="false" ht="13.9" hidden="false" customHeight="true" outlineLevel="0" collapsed="false">
      <c r="E277" s="44"/>
      <c r="F277" s="83" t="s">
        <v>200</v>
      </c>
      <c r="G277" s="70"/>
      <c r="H277" s="70"/>
      <c r="I277" s="70" t="n">
        <v>3755</v>
      </c>
      <c r="J277" s="70" t="n">
        <v>3966</v>
      </c>
      <c r="K277" s="70" t="n">
        <v>3966</v>
      </c>
      <c r="L277" s="70"/>
      <c r="M277" s="70"/>
      <c r="N277" s="70"/>
      <c r="O277" s="70"/>
      <c r="P277" s="70" t="n">
        <f aca="false">K277+SUM(L277:O277)</f>
        <v>3966</v>
      </c>
      <c r="Q277" s="70"/>
      <c r="R277" s="71" t="n">
        <f aca="false">Q277/$P277</f>
        <v>0</v>
      </c>
      <c r="S277" s="70"/>
      <c r="T277" s="71" t="n">
        <f aca="false">S277/$P277</f>
        <v>0</v>
      </c>
      <c r="U277" s="70"/>
      <c r="V277" s="71" t="n">
        <f aca="false">U277/$P277</f>
        <v>0</v>
      </c>
      <c r="W277" s="70"/>
      <c r="X277" s="47" t="n">
        <f aca="false">W277/$P277</f>
        <v>0</v>
      </c>
      <c r="Y277" s="70" t="n">
        <f aca="false">K277</f>
        <v>3966</v>
      </c>
      <c r="Z277" s="48" t="n">
        <f aca="false">Y277</f>
        <v>3966</v>
      </c>
    </row>
    <row r="278" customFormat="false" ht="13.9" hidden="false" customHeight="true" outlineLevel="0" collapsed="false">
      <c r="E278" s="44"/>
      <c r="F278" s="83" t="s">
        <v>201</v>
      </c>
      <c r="G278" s="70"/>
      <c r="H278" s="70"/>
      <c r="I278" s="84" t="n">
        <v>1000</v>
      </c>
      <c r="J278" s="84" t="n">
        <v>405</v>
      </c>
      <c r="K278" s="84" t="n">
        <v>405</v>
      </c>
      <c r="L278" s="84"/>
      <c r="M278" s="84"/>
      <c r="N278" s="84"/>
      <c r="O278" s="84"/>
      <c r="P278" s="84" t="n">
        <f aca="false">K278+SUM(L278:O278)</f>
        <v>405</v>
      </c>
      <c r="Q278" s="84"/>
      <c r="R278" s="85" t="n">
        <f aca="false">Q278/$P278</f>
        <v>0</v>
      </c>
      <c r="S278" s="84"/>
      <c r="T278" s="85" t="n">
        <f aca="false">S278/$P278</f>
        <v>0</v>
      </c>
      <c r="U278" s="84"/>
      <c r="V278" s="85" t="n">
        <f aca="false">U278/$P278</f>
        <v>0</v>
      </c>
      <c r="W278" s="84"/>
      <c r="X278" s="51" t="n">
        <f aca="false">W278/$P278</f>
        <v>0</v>
      </c>
      <c r="Y278" s="70" t="n">
        <f aca="false">K278</f>
        <v>405</v>
      </c>
      <c r="Z278" s="48" t="n">
        <f aca="false">Y278</f>
        <v>405</v>
      </c>
    </row>
    <row r="279" customFormat="false" ht="13.9" hidden="false" customHeight="true" outlineLevel="0" collapsed="false">
      <c r="E279" s="44"/>
      <c r="F279" s="83" t="s">
        <v>202</v>
      </c>
      <c r="G279" s="70"/>
      <c r="H279" s="70"/>
      <c r="I279" s="84"/>
      <c r="J279" s="84"/>
      <c r="K279" s="84" t="n">
        <v>42500</v>
      </c>
      <c r="L279" s="84"/>
      <c r="M279" s="84"/>
      <c r="N279" s="84"/>
      <c r="O279" s="84"/>
      <c r="P279" s="84"/>
      <c r="Q279" s="84"/>
      <c r="R279" s="85"/>
      <c r="S279" s="84"/>
      <c r="T279" s="85"/>
      <c r="U279" s="84"/>
      <c r="V279" s="85"/>
      <c r="W279" s="84"/>
      <c r="X279" s="51"/>
      <c r="Y279" s="70"/>
      <c r="Z279" s="48"/>
    </row>
    <row r="280" customFormat="false" ht="13.9" hidden="false" customHeight="true" outlineLevel="0" collapsed="false">
      <c r="E280" s="52"/>
      <c r="F280" s="86" t="s">
        <v>203</v>
      </c>
      <c r="G280" s="54"/>
      <c r="H280" s="87" t="n">
        <v>3256.8</v>
      </c>
      <c r="I280" s="54"/>
      <c r="J280" s="54" t="n">
        <v>0</v>
      </c>
      <c r="K280" s="54"/>
      <c r="L280" s="54"/>
      <c r="M280" s="54"/>
      <c r="N280" s="54"/>
      <c r="O280" s="54"/>
      <c r="P280" s="54" t="n">
        <f aca="false">K280+SUM(L280:O280)</f>
        <v>0</v>
      </c>
      <c r="Q280" s="54"/>
      <c r="R280" s="55" t="e">
        <f aca="false">Q280/$P280</f>
        <v>#DIV/0!</v>
      </c>
      <c r="S280" s="54"/>
      <c r="T280" s="55" t="e">
        <f aca="false">S280/$P280</f>
        <v>#DIV/0!</v>
      </c>
      <c r="U280" s="54"/>
      <c r="V280" s="55" t="e">
        <f aca="false">U280/$P280</f>
        <v>#DIV/0!</v>
      </c>
      <c r="W280" s="54"/>
      <c r="X280" s="56" t="e">
        <f aca="false">W280/$P280</f>
        <v>#DIV/0!</v>
      </c>
      <c r="Y280" s="54"/>
      <c r="Z280" s="57"/>
    </row>
    <row r="282" customFormat="false" ht="13.9" hidden="false" customHeight="true" outlineLevel="0" collapsed="false">
      <c r="D282" s="102" t="s">
        <v>204</v>
      </c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3"/>
      <c r="S282" s="102"/>
      <c r="T282" s="103"/>
      <c r="U282" s="102"/>
      <c r="V282" s="103"/>
      <c r="W282" s="102"/>
      <c r="X282" s="103"/>
      <c r="Y282" s="102"/>
      <c r="Z282" s="102"/>
    </row>
    <row r="283" customFormat="false" ht="13.9" hidden="false" customHeight="true" outlineLevel="0" collapsed="false">
      <c r="D283" s="104" t="s">
        <v>33</v>
      </c>
      <c r="E283" s="104" t="s">
        <v>34</v>
      </c>
      <c r="F283" s="104" t="s">
        <v>35</v>
      </c>
      <c r="G283" s="104" t="s">
        <v>1</v>
      </c>
      <c r="H283" s="104" t="s">
        <v>2</v>
      </c>
      <c r="I283" s="104" t="s">
        <v>3</v>
      </c>
      <c r="J283" s="104" t="s">
        <v>4</v>
      </c>
      <c r="K283" s="104" t="s">
        <v>5</v>
      </c>
      <c r="L283" s="104" t="s">
        <v>6</v>
      </c>
      <c r="M283" s="104" t="s">
        <v>7</v>
      </c>
      <c r="N283" s="104" t="s">
        <v>8</v>
      </c>
      <c r="O283" s="104" t="s">
        <v>9</v>
      </c>
      <c r="P283" s="104" t="s">
        <v>10</v>
      </c>
      <c r="Q283" s="104" t="s">
        <v>11</v>
      </c>
      <c r="R283" s="105" t="s">
        <v>12</v>
      </c>
      <c r="S283" s="104" t="s">
        <v>13</v>
      </c>
      <c r="T283" s="105" t="s">
        <v>14</v>
      </c>
      <c r="U283" s="104" t="s">
        <v>15</v>
      </c>
      <c r="V283" s="105" t="s">
        <v>16</v>
      </c>
      <c r="W283" s="104" t="s">
        <v>17</v>
      </c>
      <c r="X283" s="105" t="s">
        <v>18</v>
      </c>
      <c r="Y283" s="104" t="s">
        <v>19</v>
      </c>
      <c r="Z283" s="104" t="s">
        <v>20</v>
      </c>
    </row>
    <row r="284" customFormat="false" ht="13.9" hidden="false" customHeight="true" outlineLevel="0" collapsed="false">
      <c r="A284" s="1" t="n">
        <v>4</v>
      </c>
      <c r="B284" s="1" t="n">
        <v>4</v>
      </c>
      <c r="D284" s="106" t="s">
        <v>197</v>
      </c>
      <c r="E284" s="107" t="n">
        <v>630</v>
      </c>
      <c r="F284" s="107" t="s">
        <v>131</v>
      </c>
      <c r="G284" s="108" t="n">
        <v>20.68</v>
      </c>
      <c r="H284" s="108" t="n">
        <v>0</v>
      </c>
      <c r="I284" s="108" t="n">
        <v>50</v>
      </c>
      <c r="J284" s="108" t="n">
        <v>0</v>
      </c>
      <c r="K284" s="108" t="n">
        <v>0</v>
      </c>
      <c r="L284" s="108"/>
      <c r="M284" s="108"/>
      <c r="N284" s="108"/>
      <c r="O284" s="108"/>
      <c r="P284" s="108" t="n">
        <f aca="false">K284+SUM(L284:O284)</f>
        <v>0</v>
      </c>
      <c r="Q284" s="108"/>
      <c r="R284" s="109" t="e">
        <f aca="false">Q284/$P284</f>
        <v>#DIV/0!</v>
      </c>
      <c r="S284" s="108"/>
      <c r="T284" s="109" t="e">
        <f aca="false">S284/$P284</f>
        <v>#DIV/0!</v>
      </c>
      <c r="U284" s="108"/>
      <c r="V284" s="109" t="e">
        <f aca="false">U284/$P284</f>
        <v>#DIV/0!</v>
      </c>
      <c r="W284" s="108"/>
      <c r="X284" s="109" t="e">
        <f aca="false">W284/$P284</f>
        <v>#DIV/0!</v>
      </c>
      <c r="Y284" s="108" t="n">
        <f aca="false">K284</f>
        <v>0</v>
      </c>
      <c r="Z284" s="108" t="n">
        <f aca="false">Y284</f>
        <v>0</v>
      </c>
    </row>
    <row r="285" customFormat="false" ht="13.9" hidden="false" customHeight="true" outlineLevel="0" collapsed="false">
      <c r="A285" s="1" t="n">
        <v>4</v>
      </c>
      <c r="B285" s="1" t="n">
        <v>4</v>
      </c>
      <c r="D285" s="110" t="s">
        <v>21</v>
      </c>
      <c r="E285" s="111" t="n">
        <v>41</v>
      </c>
      <c r="F285" s="111" t="s">
        <v>23</v>
      </c>
      <c r="G285" s="112" t="n">
        <f aca="false">SUM(G284:G284)</f>
        <v>20.68</v>
      </c>
      <c r="H285" s="112" t="n">
        <f aca="false">SUM(H284:H284)</f>
        <v>0</v>
      </c>
      <c r="I285" s="112" t="n">
        <f aca="false">SUM(I284:I284)</f>
        <v>50</v>
      </c>
      <c r="J285" s="112" t="n">
        <f aca="false">SUM(J284:J284)</f>
        <v>0</v>
      </c>
      <c r="K285" s="112" t="n">
        <f aca="false">SUM(K284:K284)</f>
        <v>0</v>
      </c>
      <c r="L285" s="112" t="n">
        <f aca="false">SUM(L284:L284)</f>
        <v>0</v>
      </c>
      <c r="M285" s="112" t="n">
        <f aca="false">SUM(M284:M284)</f>
        <v>0</v>
      </c>
      <c r="N285" s="112" t="n">
        <f aca="false">SUM(N284:N284)</f>
        <v>0</v>
      </c>
      <c r="O285" s="112" t="n">
        <f aca="false">SUM(O284:O284)</f>
        <v>0</v>
      </c>
      <c r="P285" s="112" t="n">
        <f aca="false">SUM(P284:P284)</f>
        <v>0</v>
      </c>
      <c r="Q285" s="112" t="n">
        <f aca="false">SUM(Q284:Q284)</f>
        <v>0</v>
      </c>
      <c r="R285" s="113" t="e">
        <f aca="false">Q285/$P285</f>
        <v>#DIV/0!</v>
      </c>
      <c r="S285" s="112" t="n">
        <f aca="false">SUM(S284:S284)</f>
        <v>0</v>
      </c>
      <c r="T285" s="113" t="e">
        <f aca="false">S285/$P285</f>
        <v>#DIV/0!</v>
      </c>
      <c r="U285" s="112" t="n">
        <f aca="false">SUM(U284:U284)</f>
        <v>0</v>
      </c>
      <c r="V285" s="113" t="e">
        <f aca="false">U285/$P285</f>
        <v>#DIV/0!</v>
      </c>
      <c r="W285" s="112" t="n">
        <f aca="false">SUM(W284:W284)</f>
        <v>0</v>
      </c>
      <c r="X285" s="113" t="e">
        <f aca="false">W285/$P285</f>
        <v>#DIV/0!</v>
      </c>
      <c r="Y285" s="112" t="n">
        <f aca="false">SUM(Y284:Y284)</f>
        <v>0</v>
      </c>
      <c r="Z285" s="112" t="n">
        <f aca="false">SUM(Z284:Z284)</f>
        <v>0</v>
      </c>
    </row>
    <row r="287" customFormat="false" ht="13.9" hidden="false" customHeight="true" outlineLevel="0" collapsed="false">
      <c r="D287" s="19" t="s">
        <v>205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20"/>
      <c r="S287" s="19"/>
      <c r="T287" s="20"/>
      <c r="U287" s="19"/>
      <c r="V287" s="20"/>
      <c r="W287" s="19"/>
      <c r="X287" s="20"/>
      <c r="Y287" s="19"/>
      <c r="Z287" s="19"/>
    </row>
    <row r="288" customFormat="false" ht="13.9" hidden="false" customHeight="true" outlineLevel="0" collapsed="false">
      <c r="D288" s="7" t="s">
        <v>33</v>
      </c>
      <c r="E288" s="7" t="s">
        <v>34</v>
      </c>
      <c r="F288" s="7" t="s">
        <v>35</v>
      </c>
      <c r="G288" s="7" t="s">
        <v>1</v>
      </c>
      <c r="H288" s="7" t="s">
        <v>2</v>
      </c>
      <c r="I288" s="7" t="s">
        <v>3</v>
      </c>
      <c r="J288" s="7" t="s">
        <v>4</v>
      </c>
      <c r="K288" s="7" t="s">
        <v>5</v>
      </c>
      <c r="L288" s="7" t="s">
        <v>6</v>
      </c>
      <c r="M288" s="7" t="s">
        <v>7</v>
      </c>
      <c r="N288" s="7" t="s">
        <v>8</v>
      </c>
      <c r="O288" s="7" t="s">
        <v>9</v>
      </c>
      <c r="P288" s="7" t="s">
        <v>10</v>
      </c>
      <c r="Q288" s="7" t="s">
        <v>11</v>
      </c>
      <c r="R288" s="8" t="s">
        <v>12</v>
      </c>
      <c r="S288" s="7" t="s">
        <v>13</v>
      </c>
      <c r="T288" s="8" t="s">
        <v>14</v>
      </c>
      <c r="U288" s="7" t="s">
        <v>15</v>
      </c>
      <c r="V288" s="8" t="s">
        <v>16</v>
      </c>
      <c r="W288" s="7" t="s">
        <v>17</v>
      </c>
      <c r="X288" s="8" t="s">
        <v>18</v>
      </c>
      <c r="Y288" s="7" t="s">
        <v>19</v>
      </c>
      <c r="Z288" s="7" t="s">
        <v>20</v>
      </c>
    </row>
    <row r="289" customFormat="false" ht="13.9" hidden="false" customHeight="true" outlineLevel="0" collapsed="false">
      <c r="A289" s="1" t="n">
        <v>5</v>
      </c>
      <c r="D289" s="21" t="s">
        <v>21</v>
      </c>
      <c r="E289" s="22" t="n">
        <v>111</v>
      </c>
      <c r="F289" s="22" t="s">
        <v>47</v>
      </c>
      <c r="G289" s="23" t="n">
        <f aca="false">G297+G341</f>
        <v>15776.08</v>
      </c>
      <c r="H289" s="23" t="n">
        <f aca="false">H297+H341</f>
        <v>25039.32</v>
      </c>
      <c r="I289" s="23" t="n">
        <f aca="false">I297+I341</f>
        <v>7254</v>
      </c>
      <c r="J289" s="23" t="n">
        <f aca="false">J297+J341</f>
        <v>3073.49</v>
      </c>
      <c r="K289" s="23" t="n">
        <f aca="false">K297+K341</f>
        <v>6927</v>
      </c>
      <c r="L289" s="23" t="n">
        <f aca="false">L297+L341</f>
        <v>0</v>
      </c>
      <c r="M289" s="23" t="n">
        <f aca="false">M297+M341</f>
        <v>0</v>
      </c>
      <c r="N289" s="23" t="n">
        <f aca="false">N297+N341</f>
        <v>0</v>
      </c>
      <c r="O289" s="23" t="n">
        <f aca="false">O297+O341</f>
        <v>0</v>
      </c>
      <c r="P289" s="23" t="n">
        <f aca="false">P297+P341</f>
        <v>6927</v>
      </c>
      <c r="Q289" s="23" t="n">
        <f aca="false">Q297+Q341</f>
        <v>0</v>
      </c>
      <c r="R289" s="24" t="n">
        <f aca="false">Q289/$P289</f>
        <v>0</v>
      </c>
      <c r="S289" s="23" t="n">
        <f aca="false">S297+S341</f>
        <v>0</v>
      </c>
      <c r="T289" s="24" t="n">
        <f aca="false">S289/$P289</f>
        <v>0</v>
      </c>
      <c r="U289" s="23" t="n">
        <f aca="false">U297+U341</f>
        <v>0</v>
      </c>
      <c r="V289" s="24" t="n">
        <f aca="false">U289/$P289</f>
        <v>0</v>
      </c>
      <c r="W289" s="23" t="n">
        <f aca="false">W297+W341</f>
        <v>0</v>
      </c>
      <c r="X289" s="24" t="n">
        <f aca="false">W289/$P289</f>
        <v>0</v>
      </c>
      <c r="Y289" s="23" t="n">
        <f aca="false">Y297+Y341</f>
        <v>280</v>
      </c>
      <c r="Z289" s="23" t="n">
        <f aca="false">Z297+Z341</f>
        <v>280</v>
      </c>
    </row>
    <row r="290" customFormat="false" ht="13.9" hidden="false" customHeight="true" outlineLevel="0" collapsed="false">
      <c r="A290" s="1" t="n">
        <v>5</v>
      </c>
      <c r="D290" s="21"/>
      <c r="E290" s="22" t="n">
        <v>41</v>
      </c>
      <c r="F290" s="22" t="s">
        <v>23</v>
      </c>
      <c r="G290" s="23" t="n">
        <f aca="false">G298+G342</f>
        <v>40057.09</v>
      </c>
      <c r="H290" s="23" t="n">
        <f aca="false">H298+H342</f>
        <v>31104.1</v>
      </c>
      <c r="I290" s="23" t="n">
        <f aca="false">I298+I342</f>
        <v>29471</v>
      </c>
      <c r="J290" s="23" t="n">
        <f aca="false">J298+J342</f>
        <v>32004.41</v>
      </c>
      <c r="K290" s="23" t="n">
        <f aca="false">K298+K342</f>
        <v>40289</v>
      </c>
      <c r="L290" s="23" t="n">
        <f aca="false">L298+L342</f>
        <v>0</v>
      </c>
      <c r="M290" s="23" t="n">
        <f aca="false">M298+M342</f>
        <v>0</v>
      </c>
      <c r="N290" s="23" t="n">
        <f aca="false">N298+N342</f>
        <v>0</v>
      </c>
      <c r="O290" s="23" t="n">
        <f aca="false">O298+O342</f>
        <v>0</v>
      </c>
      <c r="P290" s="23" t="n">
        <f aca="false">P298+P342</f>
        <v>40289</v>
      </c>
      <c r="Q290" s="23" t="n">
        <f aca="false">Q298+Q342</f>
        <v>0</v>
      </c>
      <c r="R290" s="24" t="n">
        <f aca="false">Q290/$P290</f>
        <v>0</v>
      </c>
      <c r="S290" s="23" t="n">
        <f aca="false">S298+S342</f>
        <v>0</v>
      </c>
      <c r="T290" s="24" t="n">
        <f aca="false">S290/$P290</f>
        <v>0</v>
      </c>
      <c r="U290" s="23" t="n">
        <f aca="false">U298+U342</f>
        <v>0</v>
      </c>
      <c r="V290" s="24" t="n">
        <f aca="false">U290/$P290</f>
        <v>0</v>
      </c>
      <c r="W290" s="23" t="n">
        <f aca="false">W298+W342</f>
        <v>0</v>
      </c>
      <c r="X290" s="24" t="n">
        <f aca="false">W290/$P290</f>
        <v>0</v>
      </c>
      <c r="Y290" s="23" t="n">
        <f aca="false">Y298+Y342</f>
        <v>24341</v>
      </c>
      <c r="Z290" s="23" t="n">
        <f aca="false">Z298+Z342</f>
        <v>24341</v>
      </c>
    </row>
    <row r="291" customFormat="false" ht="13.9" hidden="false" customHeight="true" outlineLevel="0" collapsed="false">
      <c r="A291" s="1" t="n">
        <v>5</v>
      </c>
      <c r="D291" s="21"/>
      <c r="E291" s="22" t="n">
        <v>71</v>
      </c>
      <c r="F291" s="22" t="s">
        <v>24</v>
      </c>
      <c r="G291" s="23" t="n">
        <f aca="false">G299</f>
        <v>1400</v>
      </c>
      <c r="H291" s="23" t="n">
        <f aca="false">H299</f>
        <v>1400</v>
      </c>
      <c r="I291" s="23" t="n">
        <f aca="false">I299</f>
        <v>1400</v>
      </c>
      <c r="J291" s="23" t="n">
        <f aca="false">J299</f>
        <v>1400</v>
      </c>
      <c r="K291" s="23" t="n">
        <f aca="false">K299</f>
        <v>3000</v>
      </c>
      <c r="L291" s="23" t="n">
        <f aca="false">L299</f>
        <v>0</v>
      </c>
      <c r="M291" s="23" t="n">
        <f aca="false">M299</f>
        <v>0</v>
      </c>
      <c r="N291" s="23" t="n">
        <f aca="false">N299</f>
        <v>0</v>
      </c>
      <c r="O291" s="23" t="n">
        <f aca="false">O299</f>
        <v>0</v>
      </c>
      <c r="P291" s="23" t="n">
        <f aca="false">P299</f>
        <v>3000</v>
      </c>
      <c r="Q291" s="23" t="n">
        <f aca="false">Q299</f>
        <v>0</v>
      </c>
      <c r="R291" s="24" t="n">
        <f aca="false">Q291/$P291</f>
        <v>0</v>
      </c>
      <c r="S291" s="23" t="n">
        <f aca="false">S299</f>
        <v>0</v>
      </c>
      <c r="T291" s="24" t="n">
        <f aca="false">S291/$P291</f>
        <v>0</v>
      </c>
      <c r="U291" s="23" t="n">
        <f aca="false">U299</f>
        <v>0</v>
      </c>
      <c r="V291" s="24" t="n">
        <f aca="false">U291/$P291</f>
        <v>0</v>
      </c>
      <c r="W291" s="23" t="n">
        <f aca="false">W299</f>
        <v>0</v>
      </c>
      <c r="X291" s="24" t="n">
        <f aca="false">W291/$P291</f>
        <v>0</v>
      </c>
      <c r="Y291" s="23" t="n">
        <f aca="false">Y299</f>
        <v>3000</v>
      </c>
      <c r="Z291" s="23" t="n">
        <f aca="false">Z299</f>
        <v>3000</v>
      </c>
    </row>
    <row r="292" customFormat="false" ht="13.9" hidden="false" customHeight="true" outlineLevel="0" collapsed="false">
      <c r="A292" s="1" t="n">
        <v>5</v>
      </c>
      <c r="D292" s="21"/>
      <c r="E292" s="22" t="n">
        <v>72</v>
      </c>
      <c r="F292" s="22" t="s">
        <v>25</v>
      </c>
      <c r="G292" s="23" t="n">
        <f aca="false">G343</f>
        <v>358.78</v>
      </c>
      <c r="H292" s="23" t="n">
        <f aca="false">H343</f>
        <v>303.74</v>
      </c>
      <c r="I292" s="23" t="n">
        <f aca="false">I343</f>
        <v>2</v>
      </c>
      <c r="J292" s="23" t="n">
        <f aca="false">J343</f>
        <v>0</v>
      </c>
      <c r="K292" s="23" t="n">
        <f aca="false">K343</f>
        <v>165</v>
      </c>
      <c r="L292" s="23" t="n">
        <f aca="false">L343</f>
        <v>0</v>
      </c>
      <c r="M292" s="23" t="n">
        <f aca="false">M343</f>
        <v>0</v>
      </c>
      <c r="N292" s="23" t="n">
        <f aca="false">N343</f>
        <v>0</v>
      </c>
      <c r="O292" s="23" t="n">
        <f aca="false">O343</f>
        <v>0</v>
      </c>
      <c r="P292" s="23" t="n">
        <f aca="false">P343</f>
        <v>165</v>
      </c>
      <c r="Q292" s="23" t="n">
        <f aca="false">Q343</f>
        <v>0</v>
      </c>
      <c r="R292" s="24" t="n">
        <f aca="false">Q292/$P292</f>
        <v>0</v>
      </c>
      <c r="S292" s="23" t="n">
        <f aca="false">S343</f>
        <v>0</v>
      </c>
      <c r="T292" s="24" t="n">
        <f aca="false">S292/$P292</f>
        <v>0</v>
      </c>
      <c r="U292" s="23" t="n">
        <f aca="false">U343</f>
        <v>0</v>
      </c>
      <c r="V292" s="24" t="n">
        <f aca="false">U292/$P292</f>
        <v>0</v>
      </c>
      <c r="W292" s="23" t="n">
        <f aca="false">W343</f>
        <v>0</v>
      </c>
      <c r="X292" s="24" t="n">
        <f aca="false">W292/$P292</f>
        <v>0</v>
      </c>
      <c r="Y292" s="23" t="n">
        <f aca="false">Y343</f>
        <v>0</v>
      </c>
      <c r="Z292" s="23" t="n">
        <f aca="false">Z343</f>
        <v>0</v>
      </c>
    </row>
    <row r="293" customFormat="false" ht="13.9" hidden="false" customHeight="true" outlineLevel="0" collapsed="false">
      <c r="A293" s="1" t="n">
        <v>5</v>
      </c>
      <c r="D293" s="17"/>
      <c r="E293" s="18"/>
      <c r="F293" s="25" t="s">
        <v>124</v>
      </c>
      <c r="G293" s="26" t="n">
        <f aca="false">SUM(G289:G292)</f>
        <v>57591.95</v>
      </c>
      <c r="H293" s="26" t="n">
        <f aca="false">SUM(H289:H292)</f>
        <v>57847.16</v>
      </c>
      <c r="I293" s="26" t="n">
        <f aca="false">SUM(I289:I292)</f>
        <v>38127</v>
      </c>
      <c r="J293" s="26" t="n">
        <f aca="false">SUM(J289:J292)</f>
        <v>36477.9</v>
      </c>
      <c r="K293" s="26" t="n">
        <f aca="false">SUM(K289:K292)</f>
        <v>50381</v>
      </c>
      <c r="L293" s="26" t="n">
        <f aca="false">SUM(L289:L292)</f>
        <v>0</v>
      </c>
      <c r="M293" s="26" t="n">
        <f aca="false">SUM(M289:M292)</f>
        <v>0</v>
      </c>
      <c r="N293" s="26" t="n">
        <f aca="false">SUM(N289:N292)</f>
        <v>0</v>
      </c>
      <c r="O293" s="26" t="n">
        <f aca="false">SUM(O289:O292)</f>
        <v>0</v>
      </c>
      <c r="P293" s="26" t="n">
        <f aca="false">SUM(P289:P292)</f>
        <v>50381</v>
      </c>
      <c r="Q293" s="26" t="n">
        <f aca="false">SUM(Q289:Q292)</f>
        <v>0</v>
      </c>
      <c r="R293" s="27" t="n">
        <f aca="false">Q293/$P293</f>
        <v>0</v>
      </c>
      <c r="S293" s="26" t="n">
        <f aca="false">SUM(S289:S292)</f>
        <v>0</v>
      </c>
      <c r="T293" s="27" t="n">
        <f aca="false">S293/$P293</f>
        <v>0</v>
      </c>
      <c r="U293" s="26" t="n">
        <f aca="false">SUM(U289:U292)</f>
        <v>0</v>
      </c>
      <c r="V293" s="27" t="n">
        <f aca="false">U293/$P293</f>
        <v>0</v>
      </c>
      <c r="W293" s="26" t="n">
        <f aca="false">SUM(W289:W292)</f>
        <v>0</v>
      </c>
      <c r="X293" s="27" t="n">
        <f aca="false">W293/$P293</f>
        <v>0</v>
      </c>
      <c r="Y293" s="26" t="n">
        <f aca="false">SUM(Y289:Y292)</f>
        <v>27621</v>
      </c>
      <c r="Z293" s="26" t="n">
        <f aca="false">SUM(Z289:Z292)</f>
        <v>27621</v>
      </c>
    </row>
    <row r="295" customFormat="false" ht="13.9" hidden="false" customHeight="true" outlineLevel="0" collapsed="false">
      <c r="D295" s="28" t="s">
        <v>206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9"/>
      <c r="S295" s="28"/>
      <c r="T295" s="29"/>
      <c r="U295" s="28"/>
      <c r="V295" s="29"/>
      <c r="W295" s="28"/>
      <c r="X295" s="29"/>
      <c r="Y295" s="28"/>
      <c r="Z295" s="28"/>
    </row>
    <row r="296" customFormat="false" ht="13.9" hidden="false" customHeight="true" outlineLevel="0" collapsed="false">
      <c r="D296" s="114"/>
      <c r="E296" s="114"/>
      <c r="F296" s="114"/>
      <c r="G296" s="7" t="s">
        <v>1</v>
      </c>
      <c r="H296" s="7" t="s">
        <v>2</v>
      </c>
      <c r="I296" s="7" t="s">
        <v>3</v>
      </c>
      <c r="J296" s="7" t="s">
        <v>4</v>
      </c>
      <c r="K296" s="7" t="s">
        <v>5</v>
      </c>
      <c r="L296" s="7" t="s">
        <v>6</v>
      </c>
      <c r="M296" s="7" t="s">
        <v>7</v>
      </c>
      <c r="N296" s="7" t="s">
        <v>8</v>
      </c>
      <c r="O296" s="7" t="s">
        <v>9</v>
      </c>
      <c r="P296" s="7" t="s">
        <v>10</v>
      </c>
      <c r="Q296" s="7" t="s">
        <v>11</v>
      </c>
      <c r="R296" s="8" t="s">
        <v>12</v>
      </c>
      <c r="S296" s="7" t="s">
        <v>13</v>
      </c>
      <c r="T296" s="8" t="s">
        <v>14</v>
      </c>
      <c r="U296" s="7" t="s">
        <v>15</v>
      </c>
      <c r="V296" s="8" t="s">
        <v>16</v>
      </c>
      <c r="W296" s="7" t="s">
        <v>17</v>
      </c>
      <c r="X296" s="8" t="s">
        <v>18</v>
      </c>
      <c r="Y296" s="7" t="s">
        <v>19</v>
      </c>
      <c r="Z296" s="7" t="s">
        <v>20</v>
      </c>
    </row>
    <row r="297" customFormat="false" ht="13.9" hidden="false" customHeight="true" outlineLevel="0" collapsed="false">
      <c r="A297" s="1" t="n">
        <v>5</v>
      </c>
      <c r="B297" s="1" t="n">
        <v>1</v>
      </c>
      <c r="D297" s="30" t="s">
        <v>21</v>
      </c>
      <c r="E297" s="10" t="n">
        <v>111</v>
      </c>
      <c r="F297" s="10" t="s">
        <v>47</v>
      </c>
      <c r="G297" s="11" t="n">
        <f aca="false">G318</f>
        <v>210</v>
      </c>
      <c r="H297" s="11" t="n">
        <f aca="false">H318</f>
        <v>3412.57</v>
      </c>
      <c r="I297" s="11" t="n">
        <f aca="false">I318</f>
        <v>252</v>
      </c>
      <c r="J297" s="11" t="n">
        <f aca="false">J318</f>
        <v>3073.49</v>
      </c>
      <c r="K297" s="11" t="n">
        <f aca="false">K318</f>
        <v>6927</v>
      </c>
      <c r="L297" s="11" t="n">
        <f aca="false">L318</f>
        <v>0</v>
      </c>
      <c r="M297" s="11" t="n">
        <f aca="false">M318</f>
        <v>0</v>
      </c>
      <c r="N297" s="11" t="n">
        <f aca="false">N318</f>
        <v>0</v>
      </c>
      <c r="O297" s="11" t="n">
        <f aca="false">O318</f>
        <v>0</v>
      </c>
      <c r="P297" s="11" t="n">
        <f aca="false">P318</f>
        <v>6927</v>
      </c>
      <c r="Q297" s="11" t="n">
        <f aca="false">Q318</f>
        <v>0</v>
      </c>
      <c r="R297" s="12" t="n">
        <f aca="false">Q297/$P297</f>
        <v>0</v>
      </c>
      <c r="S297" s="11" t="n">
        <f aca="false">S318</f>
        <v>0</v>
      </c>
      <c r="T297" s="12" t="n">
        <f aca="false">S297/$P297</f>
        <v>0</v>
      </c>
      <c r="U297" s="11" t="n">
        <f aca="false">U318</f>
        <v>0</v>
      </c>
      <c r="V297" s="12" t="n">
        <f aca="false">U297/$P297</f>
        <v>0</v>
      </c>
      <c r="W297" s="11" t="n">
        <f aca="false">W318</f>
        <v>0</v>
      </c>
      <c r="X297" s="12" t="n">
        <f aca="false">W297/$P297</f>
        <v>0</v>
      </c>
      <c r="Y297" s="11" t="n">
        <f aca="false">Y318</f>
        <v>280</v>
      </c>
      <c r="Z297" s="11" t="n">
        <f aca="false">Y297</f>
        <v>280</v>
      </c>
    </row>
    <row r="298" customFormat="false" ht="13.9" hidden="false" customHeight="true" outlineLevel="0" collapsed="false">
      <c r="A298" s="1" t="n">
        <v>5</v>
      </c>
      <c r="B298" s="1" t="n">
        <v>1</v>
      </c>
      <c r="D298" s="30"/>
      <c r="E298" s="10" t="n">
        <v>41</v>
      </c>
      <c r="F298" s="10" t="s">
        <v>23</v>
      </c>
      <c r="G298" s="11" t="n">
        <f aca="false">G306+G320+G329+G337</f>
        <v>18580.23</v>
      </c>
      <c r="H298" s="11" t="n">
        <f aca="false">H306+H320+H329+H337</f>
        <v>21340.98</v>
      </c>
      <c r="I298" s="11" t="n">
        <f aca="false">I306+I320+I329+I337</f>
        <v>21998</v>
      </c>
      <c r="J298" s="11" t="n">
        <f aca="false">J306+J320+J329+J337</f>
        <v>23146.41</v>
      </c>
      <c r="K298" s="11" t="n">
        <f aca="false">K306+K320+K329+K337</f>
        <v>20136</v>
      </c>
      <c r="L298" s="11" t="n">
        <f aca="false">L306+L320+L329+L337</f>
        <v>0</v>
      </c>
      <c r="M298" s="11" t="n">
        <f aca="false">M306+M320+M329+M337</f>
        <v>0</v>
      </c>
      <c r="N298" s="11" t="n">
        <f aca="false">N306+N320+N329+N337</f>
        <v>0</v>
      </c>
      <c r="O298" s="11" t="n">
        <f aca="false">O306+O320+O329+O337</f>
        <v>0</v>
      </c>
      <c r="P298" s="11" t="n">
        <f aca="false">P306+P320+P329+P337</f>
        <v>20136</v>
      </c>
      <c r="Q298" s="11" t="n">
        <f aca="false">Q306+Q320+Q329+Q337</f>
        <v>0</v>
      </c>
      <c r="R298" s="12" t="n">
        <f aca="false">Q298/$P298</f>
        <v>0</v>
      </c>
      <c r="S298" s="11" t="n">
        <f aca="false">S306+S320+S329+S337</f>
        <v>0</v>
      </c>
      <c r="T298" s="12" t="n">
        <f aca="false">S298/$P298</f>
        <v>0</v>
      </c>
      <c r="U298" s="11" t="n">
        <f aca="false">U306+U320+U329+U337</f>
        <v>0</v>
      </c>
      <c r="V298" s="12" t="n">
        <f aca="false">U298/$P298</f>
        <v>0</v>
      </c>
      <c r="W298" s="11" t="n">
        <f aca="false">W306+W320+W329+W337</f>
        <v>0</v>
      </c>
      <c r="X298" s="12" t="n">
        <f aca="false">W298/$P298</f>
        <v>0</v>
      </c>
      <c r="Y298" s="11" t="n">
        <f aca="false">Y306+Y320+Y329+Y337</f>
        <v>18636</v>
      </c>
      <c r="Z298" s="11" t="n">
        <f aca="false">Z306+Z320+Z329+Z337</f>
        <v>18636</v>
      </c>
    </row>
    <row r="299" customFormat="false" ht="13.9" hidden="false" customHeight="true" outlineLevel="0" collapsed="false">
      <c r="A299" s="1" t="n">
        <v>5</v>
      </c>
      <c r="B299" s="1" t="n">
        <v>1</v>
      </c>
      <c r="D299" s="30"/>
      <c r="E299" s="10" t="n">
        <v>71</v>
      </c>
      <c r="F299" s="10" t="s">
        <v>24</v>
      </c>
      <c r="G299" s="11" t="n">
        <f aca="false">G308</f>
        <v>1400</v>
      </c>
      <c r="H299" s="11" t="n">
        <f aca="false">H308</f>
        <v>1400</v>
      </c>
      <c r="I299" s="11" t="n">
        <f aca="false">I308</f>
        <v>1400</v>
      </c>
      <c r="J299" s="11" t="n">
        <f aca="false">J308</f>
        <v>1400</v>
      </c>
      <c r="K299" s="11" t="n">
        <f aca="false">K308</f>
        <v>3000</v>
      </c>
      <c r="L299" s="11" t="n">
        <f aca="false">L308</f>
        <v>0</v>
      </c>
      <c r="M299" s="11" t="n">
        <f aca="false">M308</f>
        <v>0</v>
      </c>
      <c r="N299" s="11" t="n">
        <f aca="false">N308</f>
        <v>0</v>
      </c>
      <c r="O299" s="11" t="n">
        <f aca="false">O308</f>
        <v>0</v>
      </c>
      <c r="P299" s="11" t="n">
        <f aca="false">P308</f>
        <v>3000</v>
      </c>
      <c r="Q299" s="11" t="n">
        <f aca="false">Q308</f>
        <v>0</v>
      </c>
      <c r="R299" s="12" t="n">
        <f aca="false">Q299/$P299</f>
        <v>0</v>
      </c>
      <c r="S299" s="11" t="n">
        <f aca="false">S308</f>
        <v>0</v>
      </c>
      <c r="T299" s="12" t="n">
        <f aca="false">S299/$P299</f>
        <v>0</v>
      </c>
      <c r="U299" s="11" t="n">
        <f aca="false">U308</f>
        <v>0</v>
      </c>
      <c r="V299" s="12" t="n">
        <f aca="false">U299/$P299</f>
        <v>0</v>
      </c>
      <c r="W299" s="11" t="n">
        <f aca="false">W308</f>
        <v>0</v>
      </c>
      <c r="X299" s="12" t="n">
        <f aca="false">W299/$P299</f>
        <v>0</v>
      </c>
      <c r="Y299" s="11" t="n">
        <f aca="false">Y308</f>
        <v>3000</v>
      </c>
      <c r="Z299" s="11" t="n">
        <f aca="false">Z308</f>
        <v>3000</v>
      </c>
    </row>
    <row r="300" customFormat="false" ht="13.9" hidden="false" customHeight="true" outlineLevel="0" collapsed="false">
      <c r="A300" s="1" t="n">
        <v>5</v>
      </c>
      <c r="B300" s="1" t="n">
        <v>1</v>
      </c>
      <c r="D300" s="17"/>
      <c r="E300" s="18"/>
      <c r="F300" s="13" t="s">
        <v>124</v>
      </c>
      <c r="G300" s="14" t="n">
        <f aca="false">SUM(G297:G299)</f>
        <v>20190.23</v>
      </c>
      <c r="H300" s="14" t="n">
        <f aca="false">SUM(H297:H299)</f>
        <v>26153.55</v>
      </c>
      <c r="I300" s="14" t="n">
        <f aca="false">SUM(I297:I299)</f>
        <v>23650</v>
      </c>
      <c r="J300" s="14" t="n">
        <f aca="false">SUM(J297:J299)</f>
        <v>27619.9</v>
      </c>
      <c r="K300" s="14" t="n">
        <f aca="false">SUM(K297:K299)</f>
        <v>30063</v>
      </c>
      <c r="L300" s="14" t="n">
        <f aca="false">SUM(L297:L299)</f>
        <v>0</v>
      </c>
      <c r="M300" s="14" t="n">
        <f aca="false">SUM(M297:M299)</f>
        <v>0</v>
      </c>
      <c r="N300" s="14" t="n">
        <f aca="false">SUM(N297:N299)</f>
        <v>0</v>
      </c>
      <c r="O300" s="14" t="n">
        <f aca="false">SUM(O297:O299)</f>
        <v>0</v>
      </c>
      <c r="P300" s="14" t="n">
        <f aca="false">SUM(P297:P299)</f>
        <v>30063</v>
      </c>
      <c r="Q300" s="14" t="n">
        <f aca="false">SUM(Q297:Q299)</f>
        <v>0</v>
      </c>
      <c r="R300" s="15" t="n">
        <f aca="false">Q300/$P300</f>
        <v>0</v>
      </c>
      <c r="S300" s="14" t="n">
        <f aca="false">SUM(S297:S299)</f>
        <v>0</v>
      </c>
      <c r="T300" s="15" t="n">
        <f aca="false">S300/$P300</f>
        <v>0</v>
      </c>
      <c r="U300" s="14" t="n">
        <f aca="false">SUM(U297:U299)</f>
        <v>0</v>
      </c>
      <c r="V300" s="15" t="n">
        <f aca="false">U300/$P300</f>
        <v>0</v>
      </c>
      <c r="W300" s="14" t="n">
        <f aca="false">SUM(W297:W299)</f>
        <v>0</v>
      </c>
      <c r="X300" s="15" t="n">
        <f aca="false">W300/$P300</f>
        <v>0</v>
      </c>
      <c r="Y300" s="14" t="n">
        <f aca="false">SUM(Y297:Y299)</f>
        <v>21916</v>
      </c>
      <c r="Z300" s="14" t="n">
        <f aca="false">SUM(Z297:Z299)</f>
        <v>21916</v>
      </c>
    </row>
    <row r="302" customFormat="false" ht="13.9" hidden="false" customHeight="true" outlineLevel="0" collapsed="false">
      <c r="D302" s="60" t="s">
        <v>207</v>
      </c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1"/>
      <c r="S302" s="60"/>
      <c r="T302" s="61"/>
      <c r="U302" s="60"/>
      <c r="V302" s="61"/>
      <c r="W302" s="60"/>
      <c r="X302" s="61"/>
      <c r="Y302" s="60"/>
      <c r="Z302" s="60"/>
    </row>
    <row r="303" customFormat="false" ht="13.9" hidden="false" customHeight="true" outlineLevel="0" collapsed="false">
      <c r="D303" s="7" t="s">
        <v>33</v>
      </c>
      <c r="E303" s="7" t="s">
        <v>34</v>
      </c>
      <c r="F303" s="7" t="s">
        <v>35</v>
      </c>
      <c r="G303" s="7" t="s">
        <v>1</v>
      </c>
      <c r="H303" s="7" t="s">
        <v>2</v>
      </c>
      <c r="I303" s="7" t="s">
        <v>3</v>
      </c>
      <c r="J303" s="7" t="s">
        <v>4</v>
      </c>
      <c r="K303" s="7" t="s">
        <v>5</v>
      </c>
      <c r="L303" s="7" t="s">
        <v>6</v>
      </c>
      <c r="M303" s="7" t="s">
        <v>7</v>
      </c>
      <c r="N303" s="7" t="s">
        <v>8</v>
      </c>
      <c r="O303" s="7" t="s">
        <v>9</v>
      </c>
      <c r="P303" s="7" t="s">
        <v>10</v>
      </c>
      <c r="Q303" s="7" t="s">
        <v>11</v>
      </c>
      <c r="R303" s="8" t="s">
        <v>12</v>
      </c>
      <c r="S303" s="7" t="s">
        <v>13</v>
      </c>
      <c r="T303" s="8" t="s">
        <v>14</v>
      </c>
      <c r="U303" s="7" t="s">
        <v>15</v>
      </c>
      <c r="V303" s="8" t="s">
        <v>16</v>
      </c>
      <c r="W303" s="7" t="s">
        <v>17</v>
      </c>
      <c r="X303" s="8" t="s">
        <v>18</v>
      </c>
      <c r="Y303" s="7" t="s">
        <v>19</v>
      </c>
      <c r="Z303" s="7" t="s">
        <v>20</v>
      </c>
    </row>
    <row r="304" customFormat="false" ht="13.9" hidden="false" customHeight="true" outlineLevel="0" collapsed="false">
      <c r="A304" s="1" t="n">
        <v>5</v>
      </c>
      <c r="B304" s="1" t="n">
        <v>1</v>
      </c>
      <c r="C304" s="1" t="n">
        <v>1</v>
      </c>
      <c r="D304" s="74" t="s">
        <v>208</v>
      </c>
      <c r="E304" s="10" t="n">
        <v>630</v>
      </c>
      <c r="F304" s="10" t="s">
        <v>131</v>
      </c>
      <c r="G304" s="11" t="n">
        <v>1645.54</v>
      </c>
      <c r="H304" s="11" t="n">
        <v>1140.77</v>
      </c>
      <c r="I304" s="11" t="n">
        <v>2293</v>
      </c>
      <c r="J304" s="11" t="n">
        <v>2038.71</v>
      </c>
      <c r="K304" s="11" t="n">
        <v>1918</v>
      </c>
      <c r="L304" s="11"/>
      <c r="M304" s="11"/>
      <c r="N304" s="11"/>
      <c r="O304" s="11"/>
      <c r="P304" s="11" t="n">
        <f aca="false">K304+SUM(L304:O304)</f>
        <v>1918</v>
      </c>
      <c r="Q304" s="11"/>
      <c r="R304" s="12" t="n">
        <f aca="false">Q304/$P304</f>
        <v>0</v>
      </c>
      <c r="S304" s="11"/>
      <c r="T304" s="12" t="n">
        <f aca="false">S304/$P304</f>
        <v>0</v>
      </c>
      <c r="U304" s="11"/>
      <c r="V304" s="12" t="n">
        <f aca="false">U304/$P304</f>
        <v>0</v>
      </c>
      <c r="W304" s="11"/>
      <c r="X304" s="12" t="n">
        <f aca="false">W304/$P304</f>
        <v>0</v>
      </c>
      <c r="Y304" s="11" t="n">
        <f aca="false">K304</f>
        <v>1918</v>
      </c>
      <c r="Z304" s="11" t="n">
        <f aca="false">Y304</f>
        <v>1918</v>
      </c>
    </row>
    <row r="305" customFormat="false" ht="13.9" hidden="false" customHeight="true" outlineLevel="0" collapsed="false">
      <c r="A305" s="1" t="n">
        <v>5</v>
      </c>
      <c r="B305" s="1" t="n">
        <v>1</v>
      </c>
      <c r="C305" s="1" t="n">
        <v>1</v>
      </c>
      <c r="D305" s="74"/>
      <c r="E305" s="10" t="n">
        <v>640</v>
      </c>
      <c r="F305" s="10" t="s">
        <v>132</v>
      </c>
      <c r="G305" s="11" t="n">
        <v>2000</v>
      </c>
      <c r="H305" s="11" t="n">
        <v>1920</v>
      </c>
      <c r="I305" s="33" t="n">
        <v>1420</v>
      </c>
      <c r="J305" s="33" t="n">
        <v>1420</v>
      </c>
      <c r="K305" s="33" t="n">
        <f aca="false">1420+1150</f>
        <v>2570</v>
      </c>
      <c r="L305" s="33"/>
      <c r="M305" s="33"/>
      <c r="N305" s="33"/>
      <c r="O305" s="33"/>
      <c r="P305" s="33" t="n">
        <f aca="false">K305+SUM(L305:O305)</f>
        <v>2570</v>
      </c>
      <c r="Q305" s="33"/>
      <c r="R305" s="34" t="n">
        <f aca="false">Q305/$P305</f>
        <v>0</v>
      </c>
      <c r="S305" s="33"/>
      <c r="T305" s="34" t="n">
        <f aca="false">S305/$P305</f>
        <v>0</v>
      </c>
      <c r="U305" s="33"/>
      <c r="V305" s="34" t="n">
        <f aca="false">U305/$P305</f>
        <v>0</v>
      </c>
      <c r="W305" s="33"/>
      <c r="X305" s="34" t="n">
        <f aca="false">W305/$P305</f>
        <v>0</v>
      </c>
      <c r="Y305" s="11" t="n">
        <f aca="false">K305</f>
        <v>2570</v>
      </c>
      <c r="Z305" s="11" t="n">
        <f aca="false">Y305</f>
        <v>2570</v>
      </c>
    </row>
    <row r="306" customFormat="false" ht="13.9" hidden="false" customHeight="true" outlineLevel="0" collapsed="false">
      <c r="A306" s="1" t="n">
        <v>5</v>
      </c>
      <c r="B306" s="1" t="n">
        <v>1</v>
      </c>
      <c r="C306" s="1" t="n">
        <v>1</v>
      </c>
      <c r="D306" s="75" t="s">
        <v>21</v>
      </c>
      <c r="E306" s="35" t="n">
        <v>41</v>
      </c>
      <c r="F306" s="35" t="s">
        <v>23</v>
      </c>
      <c r="G306" s="36" t="n">
        <f aca="false">SUM(G304:G305)</f>
        <v>3645.54</v>
      </c>
      <c r="H306" s="36" t="n">
        <f aca="false">SUM(H304:H305)</f>
        <v>3060.77</v>
      </c>
      <c r="I306" s="36" t="n">
        <f aca="false">SUM(I304:I305)</f>
        <v>3713</v>
      </c>
      <c r="J306" s="36" t="n">
        <f aca="false">SUM(J304:J305)</f>
        <v>3458.71</v>
      </c>
      <c r="K306" s="36" t="n">
        <f aca="false">SUM(K304:K305)</f>
        <v>4488</v>
      </c>
      <c r="L306" s="36" t="n">
        <f aca="false">SUM(L304:L305)</f>
        <v>0</v>
      </c>
      <c r="M306" s="36" t="n">
        <f aca="false">SUM(M304:M305)</f>
        <v>0</v>
      </c>
      <c r="N306" s="36" t="n">
        <f aca="false">SUM(N304:N305)</f>
        <v>0</v>
      </c>
      <c r="O306" s="36" t="n">
        <f aca="false">SUM(O304:O305)</f>
        <v>0</v>
      </c>
      <c r="P306" s="36" t="n">
        <f aca="false">SUM(P304:P305)</f>
        <v>4488</v>
      </c>
      <c r="Q306" s="36" t="n">
        <f aca="false">SUM(Q304:Q305)</f>
        <v>0</v>
      </c>
      <c r="R306" s="37" t="n">
        <f aca="false">Q306/$P306</f>
        <v>0</v>
      </c>
      <c r="S306" s="36" t="n">
        <f aca="false">SUM(S304:S305)</f>
        <v>0</v>
      </c>
      <c r="T306" s="37" t="n">
        <f aca="false">S306/$P306</f>
        <v>0</v>
      </c>
      <c r="U306" s="36" t="n">
        <f aca="false">SUM(U304:U305)</f>
        <v>0</v>
      </c>
      <c r="V306" s="37" t="n">
        <f aca="false">U306/$P306</f>
        <v>0</v>
      </c>
      <c r="W306" s="36" t="n">
        <f aca="false">SUM(W304:W305)</f>
        <v>0</v>
      </c>
      <c r="X306" s="37" t="n">
        <f aca="false">W306/$P306</f>
        <v>0</v>
      </c>
      <c r="Y306" s="36" t="n">
        <f aca="false">SUM(Y304:Y305)</f>
        <v>4488</v>
      </c>
      <c r="Z306" s="36" t="n">
        <f aca="false">SUM(Z304:Z305)</f>
        <v>4488</v>
      </c>
    </row>
    <row r="307" customFormat="false" ht="13.9" hidden="false" customHeight="true" outlineLevel="0" collapsed="false">
      <c r="A307" s="1" t="n">
        <v>5</v>
      </c>
      <c r="B307" s="1" t="n">
        <v>1</v>
      </c>
      <c r="C307" s="1" t="n">
        <v>1</v>
      </c>
      <c r="D307" s="68" t="s">
        <v>208</v>
      </c>
      <c r="E307" s="10" t="n">
        <v>630</v>
      </c>
      <c r="F307" s="10" t="s">
        <v>131</v>
      </c>
      <c r="G307" s="11" t="n">
        <v>1400</v>
      </c>
      <c r="H307" s="11" t="n">
        <v>1400</v>
      </c>
      <c r="I307" s="11" t="n">
        <v>1400</v>
      </c>
      <c r="J307" s="11" t="n">
        <v>1400</v>
      </c>
      <c r="K307" s="11" t="n">
        <f aca="false">príjmy!H122</f>
        <v>3000</v>
      </c>
      <c r="L307" s="11"/>
      <c r="M307" s="11"/>
      <c r="N307" s="11"/>
      <c r="O307" s="11"/>
      <c r="P307" s="11" t="n">
        <f aca="false">K307+SUM(L307:O307)</f>
        <v>3000</v>
      </c>
      <c r="Q307" s="11"/>
      <c r="R307" s="12" t="n">
        <f aca="false">Q307/$P307</f>
        <v>0</v>
      </c>
      <c r="S307" s="11"/>
      <c r="T307" s="12" t="n">
        <f aca="false">S307/$P307</f>
        <v>0</v>
      </c>
      <c r="U307" s="11"/>
      <c r="V307" s="12" t="n">
        <f aca="false">U307/$P307</f>
        <v>0</v>
      </c>
      <c r="W307" s="11"/>
      <c r="X307" s="12" t="n">
        <f aca="false">W307/$P307</f>
        <v>0</v>
      </c>
      <c r="Y307" s="11" t="n">
        <f aca="false">príjmy!V122</f>
        <v>3000</v>
      </c>
      <c r="Z307" s="11" t="n">
        <f aca="false">príjmy!W122</f>
        <v>3000</v>
      </c>
    </row>
    <row r="308" customFormat="false" ht="13.9" hidden="false" customHeight="true" outlineLevel="0" collapsed="false">
      <c r="A308" s="1" t="n">
        <v>5</v>
      </c>
      <c r="B308" s="1" t="n">
        <v>1</v>
      </c>
      <c r="C308" s="1" t="n">
        <v>1</v>
      </c>
      <c r="D308" s="75" t="s">
        <v>21</v>
      </c>
      <c r="E308" s="35" t="n">
        <v>71</v>
      </c>
      <c r="F308" s="35" t="s">
        <v>24</v>
      </c>
      <c r="G308" s="36" t="n">
        <f aca="false">SUM(G307:G307)</f>
        <v>1400</v>
      </c>
      <c r="H308" s="36" t="n">
        <f aca="false">SUM(H307:H307)</f>
        <v>1400</v>
      </c>
      <c r="I308" s="36" t="n">
        <f aca="false">SUM(I307:I307)</f>
        <v>1400</v>
      </c>
      <c r="J308" s="36" t="n">
        <f aca="false">SUM(J307:J307)</f>
        <v>1400</v>
      </c>
      <c r="K308" s="36" t="n">
        <f aca="false">SUM(K307:K307)</f>
        <v>3000</v>
      </c>
      <c r="L308" s="36" t="n">
        <f aca="false">SUM(L307:L307)</f>
        <v>0</v>
      </c>
      <c r="M308" s="36" t="n">
        <f aca="false">SUM(M307:M307)</f>
        <v>0</v>
      </c>
      <c r="N308" s="36" t="n">
        <f aca="false">SUM(N307:N307)</f>
        <v>0</v>
      </c>
      <c r="O308" s="36" t="n">
        <f aca="false">SUM(O307:O307)</f>
        <v>0</v>
      </c>
      <c r="P308" s="36" t="n">
        <f aca="false">SUM(P307:P307)</f>
        <v>3000</v>
      </c>
      <c r="Q308" s="36" t="n">
        <f aca="false">SUM(Q307:Q307)</f>
        <v>0</v>
      </c>
      <c r="R308" s="37" t="n">
        <f aca="false">Q308/$P308</f>
        <v>0</v>
      </c>
      <c r="S308" s="36" t="n">
        <f aca="false">SUM(S307:S307)</f>
        <v>0</v>
      </c>
      <c r="T308" s="37" t="n">
        <f aca="false">S308/$P308</f>
        <v>0</v>
      </c>
      <c r="U308" s="36" t="n">
        <f aca="false">SUM(U307:U307)</f>
        <v>0</v>
      </c>
      <c r="V308" s="37" t="n">
        <f aca="false">U308/$P308</f>
        <v>0</v>
      </c>
      <c r="W308" s="36" t="n">
        <f aca="false">SUM(W307:W307)</f>
        <v>0</v>
      </c>
      <c r="X308" s="37" t="n">
        <f aca="false">W308/$P308</f>
        <v>0</v>
      </c>
      <c r="Y308" s="36" t="n">
        <f aca="false">SUM(Y307:Y307)</f>
        <v>3000</v>
      </c>
      <c r="Z308" s="36" t="n">
        <f aca="false">SUM(Z307:Z307)</f>
        <v>3000</v>
      </c>
    </row>
    <row r="309" customFormat="false" ht="13.9" hidden="false" customHeight="true" outlineLevel="0" collapsed="false">
      <c r="A309" s="1" t="n">
        <v>5</v>
      </c>
      <c r="B309" s="1" t="n">
        <v>1</v>
      </c>
      <c r="C309" s="1" t="n">
        <v>1</v>
      </c>
      <c r="D309" s="98"/>
      <c r="E309" s="18"/>
      <c r="F309" s="13" t="s">
        <v>124</v>
      </c>
      <c r="G309" s="14" t="n">
        <f aca="false">G306+G308</f>
        <v>5045.54</v>
      </c>
      <c r="H309" s="14" t="n">
        <f aca="false">H306+H308</f>
        <v>4460.77</v>
      </c>
      <c r="I309" s="14" t="n">
        <f aca="false">I306+I308</f>
        <v>5113</v>
      </c>
      <c r="J309" s="14" t="n">
        <f aca="false">J306+J308</f>
        <v>4858.71</v>
      </c>
      <c r="K309" s="14" t="n">
        <f aca="false">K306+K308</f>
        <v>7488</v>
      </c>
      <c r="L309" s="14" t="n">
        <f aca="false">L306+L308</f>
        <v>0</v>
      </c>
      <c r="M309" s="14" t="n">
        <f aca="false">M306+M308</f>
        <v>0</v>
      </c>
      <c r="N309" s="14" t="n">
        <f aca="false">N306+N308</f>
        <v>0</v>
      </c>
      <c r="O309" s="14" t="n">
        <f aca="false">O306+O308</f>
        <v>0</v>
      </c>
      <c r="P309" s="14" t="n">
        <f aca="false">P306+P308</f>
        <v>7488</v>
      </c>
      <c r="Q309" s="14" t="n">
        <f aca="false">Q306+Q308</f>
        <v>0</v>
      </c>
      <c r="R309" s="15" t="n">
        <f aca="false">Q309/$P309</f>
        <v>0</v>
      </c>
      <c r="S309" s="14" t="n">
        <f aca="false">S306+S308</f>
        <v>0</v>
      </c>
      <c r="T309" s="15" t="n">
        <f aca="false">S309/$P309</f>
        <v>0</v>
      </c>
      <c r="U309" s="14" t="n">
        <f aca="false">U306+U308</f>
        <v>0</v>
      </c>
      <c r="V309" s="15" t="n">
        <f aca="false">U309/$P309</f>
        <v>0</v>
      </c>
      <c r="W309" s="14" t="n">
        <f aca="false">W306+W308</f>
        <v>0</v>
      </c>
      <c r="X309" s="15" t="n">
        <f aca="false">W309/$P309</f>
        <v>0</v>
      </c>
      <c r="Y309" s="14" t="n">
        <f aca="false">Y306+Y308</f>
        <v>7488</v>
      </c>
      <c r="Z309" s="14" t="n">
        <f aca="false">Z306+Z308</f>
        <v>7488</v>
      </c>
    </row>
    <row r="311" customFormat="false" ht="13.9" hidden="false" customHeight="true" outlineLevel="0" collapsed="false">
      <c r="E311" s="115" t="s">
        <v>57</v>
      </c>
      <c r="F311" s="116" t="s">
        <v>149</v>
      </c>
      <c r="G311" s="117" t="n">
        <v>979</v>
      </c>
      <c r="H311" s="117" t="n">
        <v>803</v>
      </c>
      <c r="I311" s="118" t="n">
        <v>803</v>
      </c>
      <c r="J311" s="118" t="n">
        <v>220</v>
      </c>
      <c r="K311" s="118" t="n">
        <v>242</v>
      </c>
      <c r="L311" s="118"/>
      <c r="M311" s="118"/>
      <c r="N311" s="118"/>
      <c r="O311" s="118"/>
      <c r="P311" s="118" t="n">
        <f aca="false">K311+SUM(L311:O311)</f>
        <v>242</v>
      </c>
      <c r="Q311" s="118"/>
      <c r="R311" s="119" t="n">
        <f aca="false">Q311/$P311</f>
        <v>0</v>
      </c>
      <c r="S311" s="118"/>
      <c r="T311" s="119" t="n">
        <f aca="false">S311/$P311</f>
        <v>0</v>
      </c>
      <c r="U311" s="118"/>
      <c r="V311" s="119" t="n">
        <f aca="false">U311/$P311</f>
        <v>0</v>
      </c>
      <c r="W311" s="118"/>
      <c r="X311" s="120" t="n">
        <f aca="false">W311/$P311</f>
        <v>0</v>
      </c>
      <c r="Y311" s="118" t="n">
        <f aca="false">K311</f>
        <v>242</v>
      </c>
      <c r="Z311" s="121" t="n">
        <f aca="false">Y311</f>
        <v>242</v>
      </c>
    </row>
    <row r="313" customFormat="false" ht="13.9" hidden="false" customHeight="true" outlineLevel="0" collapsed="false">
      <c r="D313" s="60" t="s">
        <v>209</v>
      </c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1"/>
      <c r="S313" s="60"/>
      <c r="T313" s="61"/>
      <c r="U313" s="60"/>
      <c r="V313" s="61"/>
      <c r="W313" s="60"/>
      <c r="X313" s="61"/>
      <c r="Y313" s="60"/>
      <c r="Z313" s="60"/>
    </row>
    <row r="314" customFormat="false" ht="13.9" hidden="false" customHeight="true" outlineLevel="0" collapsed="false">
      <c r="D314" s="7" t="s">
        <v>33</v>
      </c>
      <c r="E314" s="7" t="s">
        <v>34</v>
      </c>
      <c r="F314" s="7" t="s">
        <v>35</v>
      </c>
      <c r="G314" s="7" t="s">
        <v>1</v>
      </c>
      <c r="H314" s="7" t="s">
        <v>2</v>
      </c>
      <c r="I314" s="7" t="s">
        <v>3</v>
      </c>
      <c r="J314" s="7" t="s">
        <v>4</v>
      </c>
      <c r="K314" s="7" t="s">
        <v>5</v>
      </c>
      <c r="L314" s="7" t="s">
        <v>6</v>
      </c>
      <c r="M314" s="7" t="s">
        <v>7</v>
      </c>
      <c r="N314" s="7" t="s">
        <v>8</v>
      </c>
      <c r="O314" s="7" t="s">
        <v>9</v>
      </c>
      <c r="P314" s="7" t="s">
        <v>10</v>
      </c>
      <c r="Q314" s="7" t="s">
        <v>11</v>
      </c>
      <c r="R314" s="8" t="s">
        <v>12</v>
      </c>
      <c r="S314" s="7" t="s">
        <v>13</v>
      </c>
      <c r="T314" s="8" t="s">
        <v>14</v>
      </c>
      <c r="U314" s="7" t="s">
        <v>15</v>
      </c>
      <c r="V314" s="8" t="s">
        <v>16</v>
      </c>
      <c r="W314" s="7" t="s">
        <v>17</v>
      </c>
      <c r="X314" s="8" t="s">
        <v>18</v>
      </c>
      <c r="Y314" s="7" t="s">
        <v>19</v>
      </c>
      <c r="Z314" s="7" t="s">
        <v>20</v>
      </c>
    </row>
    <row r="315" customFormat="false" ht="13.9" hidden="false" customHeight="true" outlineLevel="0" collapsed="false">
      <c r="A315" s="1" t="n">
        <v>5</v>
      </c>
      <c r="B315" s="1" t="n">
        <v>1</v>
      </c>
      <c r="C315" s="1" t="n">
        <v>2</v>
      </c>
      <c r="D315" s="74" t="s">
        <v>210</v>
      </c>
      <c r="E315" s="10" t="n">
        <v>610</v>
      </c>
      <c r="F315" s="10" t="s">
        <v>129</v>
      </c>
      <c r="G315" s="11" t="n">
        <v>0</v>
      </c>
      <c r="H315" s="11" t="n">
        <v>213.96</v>
      </c>
      <c r="I315" s="11" t="n">
        <v>0</v>
      </c>
      <c r="J315" s="11" t="n">
        <v>0</v>
      </c>
      <c r="K315" s="11" t="n">
        <v>0</v>
      </c>
      <c r="L315" s="11"/>
      <c r="M315" s="11"/>
      <c r="N315" s="11"/>
      <c r="O315" s="11"/>
      <c r="P315" s="11" t="n">
        <f aca="false">K315+SUM(L315:O315)</f>
        <v>0</v>
      </c>
      <c r="Q315" s="11"/>
      <c r="R315" s="12" t="e">
        <f aca="false">Q315/$P315</f>
        <v>#DIV/0!</v>
      </c>
      <c r="S315" s="11"/>
      <c r="T315" s="12" t="e">
        <f aca="false">S315/$P315</f>
        <v>#DIV/0!</v>
      </c>
      <c r="U315" s="11"/>
      <c r="V315" s="12" t="e">
        <f aca="false">U315/$P315</f>
        <v>#DIV/0!</v>
      </c>
      <c r="W315" s="11"/>
      <c r="X315" s="12" t="e">
        <f aca="false">W315/$P315</f>
        <v>#DIV/0!</v>
      </c>
      <c r="Y315" s="11" t="n">
        <f aca="false">K315</f>
        <v>0</v>
      </c>
      <c r="Z315" s="11" t="n">
        <f aca="false">Y315</f>
        <v>0</v>
      </c>
    </row>
    <row r="316" customFormat="false" ht="13.9" hidden="false" customHeight="true" outlineLevel="0" collapsed="false">
      <c r="A316" s="1" t="n">
        <v>5</v>
      </c>
      <c r="B316" s="1" t="n">
        <v>1</v>
      </c>
      <c r="C316" s="1" t="n">
        <v>2</v>
      </c>
      <c r="D316" s="74"/>
      <c r="E316" s="10" t="n">
        <v>620</v>
      </c>
      <c r="F316" s="10" t="s">
        <v>130</v>
      </c>
      <c r="G316" s="11" t="n">
        <v>51.55</v>
      </c>
      <c r="H316" s="11" t="n">
        <v>136.21</v>
      </c>
      <c r="I316" s="11" t="n">
        <v>63</v>
      </c>
      <c r="J316" s="11" t="n">
        <v>68.73</v>
      </c>
      <c r="K316" s="11" t="n">
        <v>69</v>
      </c>
      <c r="L316" s="11"/>
      <c r="M316" s="11"/>
      <c r="N316" s="11"/>
      <c r="O316" s="11"/>
      <c r="P316" s="11" t="n">
        <f aca="false">K316+SUM(L316:O316)</f>
        <v>69</v>
      </c>
      <c r="Q316" s="11"/>
      <c r="R316" s="12" t="n">
        <f aca="false">Q316/$P316</f>
        <v>0</v>
      </c>
      <c r="S316" s="11"/>
      <c r="T316" s="12" t="n">
        <f aca="false">S316/$P316</f>
        <v>0</v>
      </c>
      <c r="U316" s="11"/>
      <c r="V316" s="12" t="n">
        <f aca="false">U316/$P316</f>
        <v>0</v>
      </c>
      <c r="W316" s="11"/>
      <c r="X316" s="12" t="n">
        <f aca="false">W316/$P316</f>
        <v>0</v>
      </c>
      <c r="Y316" s="11" t="n">
        <f aca="false">K316</f>
        <v>69</v>
      </c>
      <c r="Z316" s="11" t="n">
        <f aca="false">Y316</f>
        <v>69</v>
      </c>
    </row>
    <row r="317" customFormat="false" ht="13.9" hidden="false" customHeight="true" outlineLevel="0" collapsed="false">
      <c r="A317" s="1" t="n">
        <v>5</v>
      </c>
      <c r="B317" s="1" t="n">
        <v>1</v>
      </c>
      <c r="C317" s="1" t="n">
        <v>2</v>
      </c>
      <c r="D317" s="74"/>
      <c r="E317" s="10" t="n">
        <v>630</v>
      </c>
      <c r="F317" s="10" t="s">
        <v>131</v>
      </c>
      <c r="G317" s="11" t="n">
        <v>158.45</v>
      </c>
      <c r="H317" s="11" t="n">
        <v>3062.4</v>
      </c>
      <c r="I317" s="11" t="n">
        <v>189</v>
      </c>
      <c r="J317" s="11" t="n">
        <v>3004.76</v>
      </c>
      <c r="K317" s="11" t="n">
        <f aca="false">príjmy!H111-K316</f>
        <v>6858</v>
      </c>
      <c r="L317" s="11"/>
      <c r="M317" s="11"/>
      <c r="N317" s="11"/>
      <c r="O317" s="11"/>
      <c r="P317" s="11" t="n">
        <f aca="false">K317+SUM(L317:O317)</f>
        <v>6858</v>
      </c>
      <c r="Q317" s="11"/>
      <c r="R317" s="12" t="n">
        <f aca="false">Q317/$P317</f>
        <v>0</v>
      </c>
      <c r="S317" s="11"/>
      <c r="T317" s="12" t="n">
        <f aca="false">S317/$P317</f>
        <v>0</v>
      </c>
      <c r="U317" s="11"/>
      <c r="V317" s="12" t="n">
        <f aca="false">U317/$P317</f>
        <v>0</v>
      </c>
      <c r="W317" s="11"/>
      <c r="X317" s="12" t="n">
        <f aca="false">W317/$P317</f>
        <v>0</v>
      </c>
      <c r="Y317" s="11" t="n">
        <v>211</v>
      </c>
      <c r="Z317" s="11" t="n">
        <f aca="false">Y317</f>
        <v>211</v>
      </c>
    </row>
    <row r="318" customFormat="false" ht="13.9" hidden="false" customHeight="true" outlineLevel="0" collapsed="false">
      <c r="A318" s="1" t="n">
        <v>5</v>
      </c>
      <c r="B318" s="1" t="n">
        <v>1</v>
      </c>
      <c r="C318" s="1" t="n">
        <v>2</v>
      </c>
      <c r="D318" s="75" t="s">
        <v>21</v>
      </c>
      <c r="E318" s="35" t="n">
        <v>111</v>
      </c>
      <c r="F318" s="35" t="s">
        <v>134</v>
      </c>
      <c r="G318" s="36" t="n">
        <f aca="false">SUM(G315:G317)</f>
        <v>210</v>
      </c>
      <c r="H318" s="36" t="n">
        <f aca="false">SUM(H315:H317)</f>
        <v>3412.57</v>
      </c>
      <c r="I318" s="36" t="n">
        <f aca="false">SUM(I315:I317)</f>
        <v>252</v>
      </c>
      <c r="J318" s="36" t="n">
        <f aca="false">SUM(J315:J317)</f>
        <v>3073.49</v>
      </c>
      <c r="K318" s="36" t="n">
        <f aca="false">SUM(K315:K317)</f>
        <v>6927</v>
      </c>
      <c r="L318" s="36" t="n">
        <f aca="false">SUM(L315:L317)</f>
        <v>0</v>
      </c>
      <c r="M318" s="36" t="n">
        <f aca="false">SUM(M315:M317)</f>
        <v>0</v>
      </c>
      <c r="N318" s="36" t="n">
        <f aca="false">SUM(N315:N317)</f>
        <v>0</v>
      </c>
      <c r="O318" s="36" t="n">
        <f aca="false">SUM(O315:O317)</f>
        <v>0</v>
      </c>
      <c r="P318" s="36" t="n">
        <f aca="false">SUM(P315:P317)</f>
        <v>6927</v>
      </c>
      <c r="Q318" s="36" t="n">
        <f aca="false">SUM(Q315:Q317)</f>
        <v>0</v>
      </c>
      <c r="R318" s="37" t="n">
        <f aca="false">Q318/$P318</f>
        <v>0</v>
      </c>
      <c r="S318" s="36" t="n">
        <f aca="false">SUM(S315:S317)</f>
        <v>0</v>
      </c>
      <c r="T318" s="37" t="n">
        <f aca="false">S318/$P318</f>
        <v>0</v>
      </c>
      <c r="U318" s="36" t="n">
        <f aca="false">SUM(U315:U317)</f>
        <v>0</v>
      </c>
      <c r="V318" s="37" t="n">
        <f aca="false">U318/$P318</f>
        <v>0</v>
      </c>
      <c r="W318" s="36" t="n">
        <f aca="false">SUM(W315:W317)</f>
        <v>0</v>
      </c>
      <c r="X318" s="37" t="n">
        <f aca="false">W318/$P318</f>
        <v>0</v>
      </c>
      <c r="Y318" s="36" t="n">
        <f aca="false">SUM(Y315:Y317)</f>
        <v>280</v>
      </c>
      <c r="Z318" s="36" t="n">
        <f aca="false">SUM(Z315:Z317)</f>
        <v>280</v>
      </c>
    </row>
    <row r="319" customFormat="false" ht="13.9" hidden="false" customHeight="true" outlineLevel="0" collapsed="false">
      <c r="A319" s="1" t="n">
        <v>5</v>
      </c>
      <c r="B319" s="1" t="n">
        <v>1</v>
      </c>
      <c r="C319" s="1" t="n">
        <v>2</v>
      </c>
      <c r="D319" s="74" t="s">
        <v>210</v>
      </c>
      <c r="E319" s="10" t="n">
        <v>630</v>
      </c>
      <c r="F319" s="10" t="s">
        <v>131</v>
      </c>
      <c r="G319" s="11" t="n">
        <v>0</v>
      </c>
      <c r="H319" s="11" t="n">
        <v>0</v>
      </c>
      <c r="I319" s="11" t="n">
        <v>0</v>
      </c>
      <c r="J319" s="11" t="n">
        <v>3272</v>
      </c>
      <c r="K319" s="11" t="n">
        <v>1500</v>
      </c>
      <c r="L319" s="11"/>
      <c r="M319" s="11"/>
      <c r="N319" s="11"/>
      <c r="O319" s="11"/>
      <c r="P319" s="11" t="n">
        <f aca="false">K319+SUM(L319:O319)</f>
        <v>1500</v>
      </c>
      <c r="Q319" s="11"/>
      <c r="R319" s="12" t="n">
        <f aca="false">Q319/$P319</f>
        <v>0</v>
      </c>
      <c r="S319" s="11"/>
      <c r="T319" s="12" t="n">
        <f aca="false">S319/$P319</f>
        <v>0</v>
      </c>
      <c r="U319" s="11"/>
      <c r="V319" s="12" t="n">
        <f aca="false">U319/$P319</f>
        <v>0</v>
      </c>
      <c r="W319" s="11"/>
      <c r="X319" s="12" t="n">
        <f aca="false">W319/$P319</f>
        <v>0</v>
      </c>
      <c r="Y319" s="11" t="n">
        <v>0</v>
      </c>
      <c r="Z319" s="11" t="n">
        <f aca="false">Y319</f>
        <v>0</v>
      </c>
    </row>
    <row r="320" customFormat="false" ht="13.9" hidden="false" customHeight="true" outlineLevel="0" collapsed="false">
      <c r="A320" s="1" t="n">
        <v>5</v>
      </c>
      <c r="B320" s="1" t="n">
        <v>1</v>
      </c>
      <c r="C320" s="1" t="n">
        <v>2</v>
      </c>
      <c r="D320" s="75" t="s">
        <v>21</v>
      </c>
      <c r="E320" s="35" t="n">
        <v>41</v>
      </c>
      <c r="F320" s="35" t="s">
        <v>23</v>
      </c>
      <c r="G320" s="36" t="n">
        <f aca="false">SUM(G319:G319)</f>
        <v>0</v>
      </c>
      <c r="H320" s="36" t="n">
        <f aca="false">SUM(H319:H319)</f>
        <v>0</v>
      </c>
      <c r="I320" s="36" t="n">
        <f aca="false">SUM(I319)</f>
        <v>0</v>
      </c>
      <c r="J320" s="36" t="n">
        <f aca="false">SUM(J319)</f>
        <v>3272</v>
      </c>
      <c r="K320" s="36" t="n">
        <f aca="false">SUM(K319)</f>
        <v>1500</v>
      </c>
      <c r="L320" s="36" t="n">
        <f aca="false">SUM(L319)</f>
        <v>0</v>
      </c>
      <c r="M320" s="36" t="n">
        <f aca="false">SUM(M319)</f>
        <v>0</v>
      </c>
      <c r="N320" s="36" t="n">
        <f aca="false">SUM(N319)</f>
        <v>0</v>
      </c>
      <c r="O320" s="36" t="n">
        <f aca="false">SUM(O319)</f>
        <v>0</v>
      </c>
      <c r="P320" s="36" t="n">
        <f aca="false">SUM(P319)</f>
        <v>1500</v>
      </c>
      <c r="Q320" s="36" t="n">
        <f aca="false">SUM(Q319)</f>
        <v>0</v>
      </c>
      <c r="R320" s="37" t="n">
        <f aca="false">Q320/$P320</f>
        <v>0</v>
      </c>
      <c r="S320" s="36" t="n">
        <f aca="false">SUM(S319)</f>
        <v>0</v>
      </c>
      <c r="T320" s="37" t="n">
        <f aca="false">S320/$P320</f>
        <v>0</v>
      </c>
      <c r="U320" s="36" t="n">
        <f aca="false">SUM(U319)</f>
        <v>0</v>
      </c>
      <c r="V320" s="37" t="n">
        <f aca="false">U320/$P320</f>
        <v>0</v>
      </c>
      <c r="W320" s="36" t="n">
        <f aca="false">SUM(W319)</f>
        <v>0</v>
      </c>
      <c r="X320" s="37" t="n">
        <f aca="false">W320/$P320</f>
        <v>0</v>
      </c>
      <c r="Y320" s="36" t="n">
        <f aca="false">SUM(Y319:Y319)</f>
        <v>0</v>
      </c>
      <c r="Z320" s="36" t="n">
        <f aca="false">SUM(Z319:Z319)</f>
        <v>0</v>
      </c>
    </row>
    <row r="321" customFormat="false" ht="13.9" hidden="false" customHeight="true" outlineLevel="0" collapsed="false">
      <c r="A321" s="1" t="n">
        <v>5</v>
      </c>
      <c r="B321" s="1" t="n">
        <v>1</v>
      </c>
      <c r="C321" s="1" t="n">
        <v>2</v>
      </c>
      <c r="D321" s="17"/>
      <c r="E321" s="18"/>
      <c r="F321" s="13" t="s">
        <v>124</v>
      </c>
      <c r="G321" s="14" t="n">
        <f aca="false">G318+G320</f>
        <v>210</v>
      </c>
      <c r="H321" s="14" t="n">
        <f aca="false">H318+H320</f>
        <v>3412.57</v>
      </c>
      <c r="I321" s="14" t="n">
        <f aca="false">I318+I320</f>
        <v>252</v>
      </c>
      <c r="J321" s="14" t="n">
        <f aca="false">J318+J320</f>
        <v>6345.49</v>
      </c>
      <c r="K321" s="14" t="n">
        <f aca="false">K318+K320</f>
        <v>8427</v>
      </c>
      <c r="L321" s="14" t="n">
        <f aca="false">L318+L320</f>
        <v>0</v>
      </c>
      <c r="M321" s="14" t="n">
        <f aca="false">M318+M320</f>
        <v>0</v>
      </c>
      <c r="N321" s="14" t="n">
        <f aca="false">N318+N320</f>
        <v>0</v>
      </c>
      <c r="O321" s="14" t="n">
        <f aca="false">O318+O320</f>
        <v>0</v>
      </c>
      <c r="P321" s="14" t="n">
        <f aca="false">P318+P320</f>
        <v>8427</v>
      </c>
      <c r="Q321" s="14" t="n">
        <f aca="false">Q318+Q320</f>
        <v>0</v>
      </c>
      <c r="R321" s="15" t="n">
        <f aca="false">Q321/$P321</f>
        <v>0</v>
      </c>
      <c r="S321" s="14" t="n">
        <f aca="false">S318+S320</f>
        <v>0</v>
      </c>
      <c r="T321" s="15" t="n">
        <f aca="false">S321/$P321</f>
        <v>0</v>
      </c>
      <c r="U321" s="14" t="n">
        <f aca="false">U318+U320</f>
        <v>0</v>
      </c>
      <c r="V321" s="15" t="n">
        <f aca="false">U321/$P321</f>
        <v>0</v>
      </c>
      <c r="W321" s="14" t="n">
        <f aca="false">W318+W320</f>
        <v>0</v>
      </c>
      <c r="X321" s="15" t="n">
        <f aca="false">W321/$P321</f>
        <v>0</v>
      </c>
      <c r="Y321" s="14" t="n">
        <f aca="false">Y318+Y320</f>
        <v>280</v>
      </c>
      <c r="Z321" s="14" t="n">
        <f aca="false">Z318+Z320</f>
        <v>280</v>
      </c>
    </row>
    <row r="323" customFormat="false" ht="13.9" hidden="false" customHeight="true" outlineLevel="0" collapsed="false">
      <c r="E323" s="115" t="s">
        <v>57</v>
      </c>
      <c r="F323" s="116" t="s">
        <v>211</v>
      </c>
      <c r="G323" s="117"/>
      <c r="H323" s="117" t="n">
        <v>3161.48</v>
      </c>
      <c r="I323" s="118"/>
      <c r="J323" s="118" t="n">
        <v>6065.52</v>
      </c>
      <c r="K323" s="117" t="n">
        <f aca="false">K321-280</f>
        <v>8147</v>
      </c>
      <c r="L323" s="118"/>
      <c r="M323" s="118"/>
      <c r="N323" s="118"/>
      <c r="O323" s="118"/>
      <c r="P323" s="118" t="n">
        <f aca="false">K323+SUM(L323:O323)</f>
        <v>8147</v>
      </c>
      <c r="Q323" s="118"/>
      <c r="R323" s="119" t="n">
        <f aca="false">Q323/$P323</f>
        <v>0</v>
      </c>
      <c r="S323" s="118"/>
      <c r="T323" s="119" t="n">
        <f aca="false">S323/$P323</f>
        <v>0</v>
      </c>
      <c r="U323" s="118"/>
      <c r="V323" s="119" t="n">
        <f aca="false">U323/$P323</f>
        <v>0</v>
      </c>
      <c r="W323" s="118"/>
      <c r="X323" s="120" t="n">
        <f aca="false">W323/$P323</f>
        <v>0</v>
      </c>
      <c r="Y323" s="118"/>
      <c r="Z323" s="121"/>
    </row>
    <row r="325" customFormat="false" ht="13.9" hidden="false" customHeight="true" outlineLevel="0" collapsed="false">
      <c r="D325" s="60" t="s">
        <v>212</v>
      </c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  <c r="S325" s="60"/>
      <c r="T325" s="61"/>
      <c r="U325" s="60"/>
      <c r="V325" s="61"/>
      <c r="W325" s="60"/>
      <c r="X325" s="61"/>
      <c r="Y325" s="60"/>
      <c r="Z325" s="60"/>
    </row>
    <row r="326" customFormat="false" ht="13.9" hidden="false" customHeight="true" outlineLevel="0" collapsed="false">
      <c r="D326" s="7" t="s">
        <v>33</v>
      </c>
      <c r="E326" s="7" t="s">
        <v>34</v>
      </c>
      <c r="F326" s="7" t="s">
        <v>35</v>
      </c>
      <c r="G326" s="7" t="s">
        <v>1</v>
      </c>
      <c r="H326" s="7" t="s">
        <v>2</v>
      </c>
      <c r="I326" s="7" t="s">
        <v>3</v>
      </c>
      <c r="J326" s="7" t="s">
        <v>4</v>
      </c>
      <c r="K326" s="7" t="s">
        <v>5</v>
      </c>
      <c r="L326" s="7" t="s">
        <v>6</v>
      </c>
      <c r="M326" s="7" t="s">
        <v>7</v>
      </c>
      <c r="N326" s="7" t="s">
        <v>8</v>
      </c>
      <c r="O326" s="7" t="s">
        <v>9</v>
      </c>
      <c r="P326" s="7" t="s">
        <v>10</v>
      </c>
      <c r="Q326" s="7" t="s">
        <v>11</v>
      </c>
      <c r="R326" s="8" t="s">
        <v>12</v>
      </c>
      <c r="S326" s="7" t="s">
        <v>13</v>
      </c>
      <c r="T326" s="8" t="s">
        <v>14</v>
      </c>
      <c r="U326" s="7" t="s">
        <v>15</v>
      </c>
      <c r="V326" s="8" t="s">
        <v>16</v>
      </c>
      <c r="W326" s="7" t="s">
        <v>17</v>
      </c>
      <c r="X326" s="8" t="s">
        <v>18</v>
      </c>
      <c r="Y326" s="7" t="s">
        <v>19</v>
      </c>
      <c r="Z326" s="7" t="s">
        <v>20</v>
      </c>
    </row>
    <row r="327" customFormat="false" ht="13.9" hidden="false" customHeight="true" outlineLevel="0" collapsed="false">
      <c r="A327" s="1" t="n">
        <v>5</v>
      </c>
      <c r="B327" s="1" t="n">
        <v>1</v>
      </c>
      <c r="C327" s="1" t="n">
        <v>3</v>
      </c>
      <c r="D327" s="74" t="s">
        <v>213</v>
      </c>
      <c r="E327" s="10" t="n">
        <v>620</v>
      </c>
      <c r="F327" s="10" t="s">
        <v>130</v>
      </c>
      <c r="G327" s="11" t="n">
        <v>1170.71</v>
      </c>
      <c r="H327" s="11" t="n">
        <v>1469.35</v>
      </c>
      <c r="I327" s="11" t="n">
        <v>1470</v>
      </c>
      <c r="J327" s="11" t="n">
        <v>1405.35</v>
      </c>
      <c r="K327" s="11" t="n">
        <v>330</v>
      </c>
      <c r="L327" s="11"/>
      <c r="M327" s="11"/>
      <c r="N327" s="11"/>
      <c r="O327" s="11"/>
      <c r="P327" s="11" t="n">
        <f aca="false">K327+SUM(L327:O327)</f>
        <v>330</v>
      </c>
      <c r="Q327" s="11"/>
      <c r="R327" s="12" t="n">
        <f aca="false">Q327/$P327</f>
        <v>0</v>
      </c>
      <c r="S327" s="11"/>
      <c r="T327" s="12" t="n">
        <f aca="false">S327/$P327</f>
        <v>0</v>
      </c>
      <c r="U327" s="11"/>
      <c r="V327" s="12" t="n">
        <f aca="false">U327/$P327</f>
        <v>0</v>
      </c>
      <c r="W327" s="11"/>
      <c r="X327" s="12" t="n">
        <f aca="false">W327/$P327</f>
        <v>0</v>
      </c>
      <c r="Y327" s="11" t="n">
        <f aca="false">K327</f>
        <v>330</v>
      </c>
      <c r="Z327" s="11" t="n">
        <f aca="false">Y327</f>
        <v>330</v>
      </c>
    </row>
    <row r="328" customFormat="false" ht="13.9" hidden="false" customHeight="true" outlineLevel="0" collapsed="false">
      <c r="A328" s="1" t="n">
        <v>5</v>
      </c>
      <c r="B328" s="1" t="n">
        <v>1</v>
      </c>
      <c r="C328" s="1" t="n">
        <v>3</v>
      </c>
      <c r="D328" s="74"/>
      <c r="E328" s="10" t="n">
        <v>630</v>
      </c>
      <c r="F328" s="10" t="s">
        <v>131</v>
      </c>
      <c r="G328" s="11" t="n">
        <v>13708.98</v>
      </c>
      <c r="H328" s="11" t="n">
        <v>16673.96</v>
      </c>
      <c r="I328" s="11" t="n">
        <v>16675</v>
      </c>
      <c r="J328" s="11" t="n">
        <v>14950.95</v>
      </c>
      <c r="K328" s="11" t="n">
        <v>13758</v>
      </c>
      <c r="L328" s="11"/>
      <c r="M328" s="11"/>
      <c r="N328" s="11"/>
      <c r="O328" s="11"/>
      <c r="P328" s="11" t="n">
        <f aca="false">K328+SUM(L328:O328)</f>
        <v>13758</v>
      </c>
      <c r="Q328" s="11"/>
      <c r="R328" s="12" t="n">
        <f aca="false">Q328/$P328</f>
        <v>0</v>
      </c>
      <c r="S328" s="11"/>
      <c r="T328" s="12" t="n">
        <f aca="false">S328/$P328</f>
        <v>0</v>
      </c>
      <c r="U328" s="11"/>
      <c r="V328" s="12" t="n">
        <f aca="false">U328/$P328</f>
        <v>0</v>
      </c>
      <c r="W328" s="11"/>
      <c r="X328" s="12" t="n">
        <f aca="false">W328/$P328</f>
        <v>0</v>
      </c>
      <c r="Y328" s="11" t="n">
        <f aca="false">K328</f>
        <v>13758</v>
      </c>
      <c r="Z328" s="11" t="n">
        <f aca="false">Y328</f>
        <v>13758</v>
      </c>
    </row>
    <row r="329" customFormat="false" ht="13.9" hidden="false" customHeight="true" outlineLevel="0" collapsed="false">
      <c r="A329" s="1" t="n">
        <v>5</v>
      </c>
      <c r="B329" s="1" t="n">
        <v>1</v>
      </c>
      <c r="C329" s="1" t="n">
        <v>3</v>
      </c>
      <c r="D329" s="67" t="s">
        <v>21</v>
      </c>
      <c r="E329" s="13" t="n">
        <v>41</v>
      </c>
      <c r="F329" s="13" t="s">
        <v>23</v>
      </c>
      <c r="G329" s="14" t="n">
        <f aca="false">SUM(G327:G328)</f>
        <v>14879.69</v>
      </c>
      <c r="H329" s="14" t="n">
        <f aca="false">SUM(H327:H328)</f>
        <v>18143.31</v>
      </c>
      <c r="I329" s="14" t="n">
        <f aca="false">SUM(I327:I328)</f>
        <v>18145</v>
      </c>
      <c r="J329" s="14" t="n">
        <f aca="false">SUM(J327:J328)</f>
        <v>16356.3</v>
      </c>
      <c r="K329" s="14" t="n">
        <f aca="false">SUM(K327:K328)</f>
        <v>14088</v>
      </c>
      <c r="L329" s="14" t="n">
        <f aca="false">SUM(L327:L328)</f>
        <v>0</v>
      </c>
      <c r="M329" s="14" t="n">
        <f aca="false">SUM(M327:M328)</f>
        <v>0</v>
      </c>
      <c r="N329" s="14" t="n">
        <f aca="false">SUM(N327:N328)</f>
        <v>0</v>
      </c>
      <c r="O329" s="14" t="n">
        <f aca="false">SUM(O327:O328)</f>
        <v>0</v>
      </c>
      <c r="P329" s="14" t="n">
        <f aca="false">SUM(P327:P328)</f>
        <v>14088</v>
      </c>
      <c r="Q329" s="14" t="n">
        <f aca="false">SUM(Q327:Q328)</f>
        <v>0</v>
      </c>
      <c r="R329" s="15" t="n">
        <f aca="false">Q329/$P329</f>
        <v>0</v>
      </c>
      <c r="S329" s="14" t="n">
        <f aca="false">SUM(S327:S328)</f>
        <v>0</v>
      </c>
      <c r="T329" s="15" t="n">
        <f aca="false">S329/$P329</f>
        <v>0</v>
      </c>
      <c r="U329" s="14" t="n">
        <f aca="false">SUM(U327:U328)</f>
        <v>0</v>
      </c>
      <c r="V329" s="15" t="n">
        <f aca="false">U329/$P329</f>
        <v>0</v>
      </c>
      <c r="W329" s="14" t="n">
        <f aca="false">SUM(W327:W328)</f>
        <v>0</v>
      </c>
      <c r="X329" s="15" t="n">
        <f aca="false">W329/$P329</f>
        <v>0</v>
      </c>
      <c r="Y329" s="14" t="n">
        <f aca="false">SUM(Y327:Y328)</f>
        <v>14088</v>
      </c>
      <c r="Z329" s="14" t="n">
        <f aca="false">SUM(Z327:Z328)</f>
        <v>14088</v>
      </c>
    </row>
    <row r="331" customFormat="false" ht="13.9" hidden="false" customHeight="true" outlineLevel="0" collapsed="false">
      <c r="E331" s="39" t="s">
        <v>57</v>
      </c>
      <c r="F331" s="17" t="s">
        <v>149</v>
      </c>
      <c r="G331" s="40" t="n">
        <v>9713</v>
      </c>
      <c r="H331" s="40" t="n">
        <v>10894.97</v>
      </c>
      <c r="I331" s="40" t="n">
        <v>10895</v>
      </c>
      <c r="J331" s="40" t="n">
        <v>10021</v>
      </c>
      <c r="K331" s="40" t="n">
        <v>9702</v>
      </c>
      <c r="L331" s="40"/>
      <c r="M331" s="40"/>
      <c r="N331" s="40"/>
      <c r="O331" s="40"/>
      <c r="P331" s="40" t="n">
        <f aca="false">K331+SUM(L331:O331)</f>
        <v>9702</v>
      </c>
      <c r="Q331" s="40"/>
      <c r="R331" s="41" t="n">
        <f aca="false">Q331/$P331</f>
        <v>0</v>
      </c>
      <c r="S331" s="40"/>
      <c r="T331" s="41" t="n">
        <f aca="false">S331/$P331</f>
        <v>0</v>
      </c>
      <c r="U331" s="40"/>
      <c r="V331" s="41" t="n">
        <f aca="false">U331/$P331</f>
        <v>0</v>
      </c>
      <c r="W331" s="40"/>
      <c r="X331" s="42" t="n">
        <f aca="false">W331/$P331</f>
        <v>0</v>
      </c>
      <c r="Y331" s="40" t="n">
        <f aca="false">K331</f>
        <v>9702</v>
      </c>
      <c r="Z331" s="43" t="n">
        <f aca="false">Y331</f>
        <v>9702</v>
      </c>
    </row>
    <row r="332" customFormat="false" ht="13.9" hidden="false" customHeight="true" outlineLevel="0" collapsed="false">
      <c r="E332" s="52"/>
      <c r="F332" s="86" t="s">
        <v>214</v>
      </c>
      <c r="G332" s="54" t="n">
        <v>4520.81</v>
      </c>
      <c r="H332" s="54" t="n">
        <v>5674.52</v>
      </c>
      <c r="I332" s="54" t="n">
        <v>5675</v>
      </c>
      <c r="J332" s="54" t="n">
        <v>5681.79</v>
      </c>
      <c r="K332" s="54" t="n">
        <v>4131</v>
      </c>
      <c r="L332" s="54"/>
      <c r="M332" s="54"/>
      <c r="N332" s="54"/>
      <c r="O332" s="54"/>
      <c r="P332" s="54" t="n">
        <f aca="false">K332+SUM(L332:O332)</f>
        <v>4131</v>
      </c>
      <c r="Q332" s="54"/>
      <c r="R332" s="55" t="n">
        <f aca="false">Q332/$P332</f>
        <v>0</v>
      </c>
      <c r="S332" s="54"/>
      <c r="T332" s="55" t="n">
        <f aca="false">S332/$P332</f>
        <v>0</v>
      </c>
      <c r="U332" s="54"/>
      <c r="V332" s="55" t="n">
        <f aca="false">U332/$P332</f>
        <v>0</v>
      </c>
      <c r="W332" s="54"/>
      <c r="X332" s="56" t="n">
        <f aca="false">W332/$P332</f>
        <v>0</v>
      </c>
      <c r="Y332" s="54" t="n">
        <f aca="false">K332</f>
        <v>4131</v>
      </c>
      <c r="Z332" s="57" t="n">
        <f aca="false">Y332</f>
        <v>4131</v>
      </c>
    </row>
    <row r="334" customFormat="false" ht="13.9" hidden="false" customHeight="true" outlineLevel="0" collapsed="false">
      <c r="D334" s="60" t="s">
        <v>215</v>
      </c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1"/>
      <c r="S334" s="60"/>
      <c r="T334" s="61"/>
      <c r="U334" s="60"/>
      <c r="V334" s="61"/>
      <c r="W334" s="60"/>
      <c r="X334" s="61"/>
      <c r="Y334" s="60"/>
      <c r="Z334" s="60"/>
    </row>
    <row r="335" customFormat="false" ht="13.9" hidden="false" customHeight="true" outlineLevel="0" collapsed="false">
      <c r="D335" s="7" t="s">
        <v>33</v>
      </c>
      <c r="E335" s="7" t="s">
        <v>34</v>
      </c>
      <c r="F335" s="7" t="s">
        <v>35</v>
      </c>
      <c r="G335" s="7" t="s">
        <v>1</v>
      </c>
      <c r="H335" s="7" t="s">
        <v>2</v>
      </c>
      <c r="I335" s="7" t="s">
        <v>3</v>
      </c>
      <c r="J335" s="7" t="s">
        <v>4</v>
      </c>
      <c r="K335" s="7" t="s">
        <v>5</v>
      </c>
      <c r="L335" s="7" t="s">
        <v>6</v>
      </c>
      <c r="M335" s="7" t="s">
        <v>7</v>
      </c>
      <c r="N335" s="7" t="s">
        <v>8</v>
      </c>
      <c r="O335" s="7" t="s">
        <v>9</v>
      </c>
      <c r="P335" s="7" t="s">
        <v>10</v>
      </c>
      <c r="Q335" s="7" t="s">
        <v>11</v>
      </c>
      <c r="R335" s="8" t="s">
        <v>12</v>
      </c>
      <c r="S335" s="7" t="s">
        <v>13</v>
      </c>
      <c r="T335" s="8" t="s">
        <v>14</v>
      </c>
      <c r="U335" s="7" t="s">
        <v>15</v>
      </c>
      <c r="V335" s="8" t="s">
        <v>16</v>
      </c>
      <c r="W335" s="7" t="s">
        <v>17</v>
      </c>
      <c r="X335" s="8" t="s">
        <v>18</v>
      </c>
      <c r="Y335" s="7" t="s">
        <v>19</v>
      </c>
      <c r="Z335" s="7" t="s">
        <v>20</v>
      </c>
    </row>
    <row r="336" customFormat="false" ht="13.9" hidden="false" customHeight="true" outlineLevel="0" collapsed="false">
      <c r="A336" s="1" t="n">
        <v>5</v>
      </c>
      <c r="B336" s="1" t="n">
        <v>1</v>
      </c>
      <c r="C336" s="1" t="n">
        <v>4</v>
      </c>
      <c r="D336" s="74" t="s">
        <v>216</v>
      </c>
      <c r="E336" s="10" t="n">
        <v>630</v>
      </c>
      <c r="F336" s="10" t="s">
        <v>131</v>
      </c>
      <c r="G336" s="11" t="n">
        <v>55</v>
      </c>
      <c r="H336" s="11" t="n">
        <v>136.9</v>
      </c>
      <c r="I336" s="11" t="n">
        <v>140</v>
      </c>
      <c r="J336" s="11" t="n">
        <v>59.4</v>
      </c>
      <c r="K336" s="11" t="n">
        <v>60</v>
      </c>
      <c r="L336" s="11"/>
      <c r="M336" s="11"/>
      <c r="N336" s="11"/>
      <c r="O336" s="11"/>
      <c r="P336" s="11" t="n">
        <f aca="false">K336+SUM(L336:O336)</f>
        <v>60</v>
      </c>
      <c r="Q336" s="11"/>
      <c r="R336" s="12" t="n">
        <f aca="false">Q336/$P336</f>
        <v>0</v>
      </c>
      <c r="S336" s="11"/>
      <c r="T336" s="12" t="n">
        <f aca="false">S336/$P336</f>
        <v>0</v>
      </c>
      <c r="U336" s="11"/>
      <c r="V336" s="12" t="n">
        <f aca="false">U336/$P336</f>
        <v>0</v>
      </c>
      <c r="W336" s="11"/>
      <c r="X336" s="12" t="n">
        <f aca="false">W336/$P336</f>
        <v>0</v>
      </c>
      <c r="Y336" s="11" t="n">
        <f aca="false">K336</f>
        <v>60</v>
      </c>
      <c r="Z336" s="11" t="n">
        <f aca="false">Y336</f>
        <v>60</v>
      </c>
    </row>
    <row r="337" customFormat="false" ht="13.9" hidden="false" customHeight="true" outlineLevel="0" collapsed="false">
      <c r="A337" s="1" t="n">
        <v>5</v>
      </c>
      <c r="B337" s="1" t="n">
        <v>1</v>
      </c>
      <c r="C337" s="1" t="n">
        <v>4</v>
      </c>
      <c r="D337" s="67" t="s">
        <v>21</v>
      </c>
      <c r="E337" s="13" t="n">
        <v>41</v>
      </c>
      <c r="F337" s="13" t="s">
        <v>23</v>
      </c>
      <c r="G337" s="14" t="n">
        <f aca="false">SUM(G336:G336)</f>
        <v>55</v>
      </c>
      <c r="H337" s="14" t="n">
        <f aca="false">SUM(H336:H336)</f>
        <v>136.9</v>
      </c>
      <c r="I337" s="14" t="n">
        <f aca="false">SUM(I336:I336)</f>
        <v>140</v>
      </c>
      <c r="J337" s="14" t="n">
        <f aca="false">SUM(J336:J336)</f>
        <v>59.4</v>
      </c>
      <c r="K337" s="14" t="n">
        <f aca="false">SUM(K336:K336)</f>
        <v>60</v>
      </c>
      <c r="L337" s="14" t="n">
        <f aca="false">SUM(L336:L336)</f>
        <v>0</v>
      </c>
      <c r="M337" s="14" t="n">
        <f aca="false">SUM(M336:M336)</f>
        <v>0</v>
      </c>
      <c r="N337" s="14" t="n">
        <f aca="false">SUM(N336:N336)</f>
        <v>0</v>
      </c>
      <c r="O337" s="14" t="n">
        <f aca="false">SUM(O336:O336)</f>
        <v>0</v>
      </c>
      <c r="P337" s="14" t="n">
        <f aca="false">SUM(P336:P336)</f>
        <v>60</v>
      </c>
      <c r="Q337" s="14" t="n">
        <f aca="false">SUM(Q336:Q336)</f>
        <v>0</v>
      </c>
      <c r="R337" s="15" t="n">
        <f aca="false">Q337/$P337</f>
        <v>0</v>
      </c>
      <c r="S337" s="14" t="n">
        <f aca="false">SUM(S336:S336)</f>
        <v>0</v>
      </c>
      <c r="T337" s="15" t="n">
        <f aca="false">S337/$P337</f>
        <v>0</v>
      </c>
      <c r="U337" s="14" t="n">
        <f aca="false">SUM(U336:U336)</f>
        <v>0</v>
      </c>
      <c r="V337" s="15" t="n">
        <f aca="false">U337/$P337</f>
        <v>0</v>
      </c>
      <c r="W337" s="14" t="n">
        <f aca="false">SUM(W336:W336)</f>
        <v>0</v>
      </c>
      <c r="X337" s="15" t="n">
        <f aca="false">W337/$P337</f>
        <v>0</v>
      </c>
      <c r="Y337" s="14" t="n">
        <f aca="false">SUM(Y336:Y336)</f>
        <v>60</v>
      </c>
      <c r="Z337" s="14" t="n">
        <f aca="false">SUM(Z336:Z336)</f>
        <v>60</v>
      </c>
    </row>
    <row r="339" customFormat="false" ht="13.9" hidden="false" customHeight="true" outlineLevel="0" collapsed="false">
      <c r="D339" s="28" t="s">
        <v>217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9"/>
      <c r="S339" s="28"/>
      <c r="T339" s="29"/>
      <c r="U339" s="28"/>
      <c r="V339" s="29"/>
      <c r="W339" s="28"/>
      <c r="X339" s="29"/>
      <c r="Y339" s="28"/>
      <c r="Z339" s="28"/>
    </row>
    <row r="340" customFormat="false" ht="13.9" hidden="false" customHeight="true" outlineLevel="0" collapsed="false">
      <c r="D340" s="114"/>
      <c r="E340" s="114"/>
      <c r="F340" s="114"/>
      <c r="G340" s="7" t="s">
        <v>1</v>
      </c>
      <c r="H340" s="7" t="s">
        <v>2</v>
      </c>
      <c r="I340" s="7" t="s">
        <v>3</v>
      </c>
      <c r="J340" s="7" t="s">
        <v>4</v>
      </c>
      <c r="K340" s="7" t="s">
        <v>5</v>
      </c>
      <c r="L340" s="7" t="s">
        <v>6</v>
      </c>
      <c r="M340" s="7" t="s">
        <v>7</v>
      </c>
      <c r="N340" s="7" t="s">
        <v>8</v>
      </c>
      <c r="O340" s="7" t="s">
        <v>9</v>
      </c>
      <c r="P340" s="7" t="s">
        <v>10</v>
      </c>
      <c r="Q340" s="7" t="s">
        <v>11</v>
      </c>
      <c r="R340" s="8" t="s">
        <v>12</v>
      </c>
      <c r="S340" s="7" t="s">
        <v>13</v>
      </c>
      <c r="T340" s="8" t="s">
        <v>14</v>
      </c>
      <c r="U340" s="7" t="s">
        <v>15</v>
      </c>
      <c r="V340" s="8" t="s">
        <v>16</v>
      </c>
      <c r="W340" s="7" t="s">
        <v>17</v>
      </c>
      <c r="X340" s="8" t="s">
        <v>18</v>
      </c>
      <c r="Y340" s="7" t="s">
        <v>19</v>
      </c>
      <c r="Z340" s="7" t="s">
        <v>20</v>
      </c>
    </row>
    <row r="341" customFormat="false" ht="13.9" hidden="false" customHeight="true" outlineLevel="0" collapsed="false">
      <c r="A341" s="1" t="n">
        <v>5</v>
      </c>
      <c r="B341" s="1" t="n">
        <v>2</v>
      </c>
      <c r="D341" s="9" t="s">
        <v>21</v>
      </c>
      <c r="E341" s="122" t="s">
        <v>138</v>
      </c>
      <c r="F341" s="10" t="s">
        <v>47</v>
      </c>
      <c r="G341" s="11" t="n">
        <f aca="false">G367</f>
        <v>15566.08</v>
      </c>
      <c r="H341" s="11" t="n">
        <f aca="false">H367</f>
        <v>21626.75</v>
      </c>
      <c r="I341" s="11" t="n">
        <f aca="false">I367</f>
        <v>7002</v>
      </c>
      <c r="J341" s="11" t="n">
        <f aca="false">J367</f>
        <v>0</v>
      </c>
      <c r="K341" s="11" t="n">
        <f aca="false">K367</f>
        <v>0</v>
      </c>
      <c r="L341" s="11" t="n">
        <f aca="false">L367</f>
        <v>0</v>
      </c>
      <c r="M341" s="11" t="n">
        <f aca="false">M367</f>
        <v>0</v>
      </c>
      <c r="N341" s="11" t="n">
        <f aca="false">N367</f>
        <v>0</v>
      </c>
      <c r="O341" s="11" t="n">
        <f aca="false">O367</f>
        <v>0</v>
      </c>
      <c r="P341" s="11" t="n">
        <f aca="false">P367</f>
        <v>0</v>
      </c>
      <c r="Q341" s="11" t="n">
        <f aca="false">Q367</f>
        <v>0</v>
      </c>
      <c r="R341" s="12" t="e">
        <f aca="false">Q341/$P341</f>
        <v>#DIV/0!</v>
      </c>
      <c r="S341" s="11" t="n">
        <f aca="false">S367</f>
        <v>0</v>
      </c>
      <c r="T341" s="12" t="e">
        <f aca="false">S341/$P341</f>
        <v>#DIV/0!</v>
      </c>
      <c r="U341" s="11" t="n">
        <f aca="false">U367</f>
        <v>0</v>
      </c>
      <c r="V341" s="12" t="e">
        <f aca="false">U341/$P341</f>
        <v>#DIV/0!</v>
      </c>
      <c r="W341" s="11" t="n">
        <f aca="false">W367</f>
        <v>0</v>
      </c>
      <c r="X341" s="12" t="e">
        <f aca="false">W341/$P341</f>
        <v>#DIV/0!</v>
      </c>
      <c r="Y341" s="11" t="n">
        <f aca="false">Y367</f>
        <v>0</v>
      </c>
      <c r="Z341" s="11" t="n">
        <f aca="false">Z367</f>
        <v>0</v>
      </c>
    </row>
    <row r="342" customFormat="false" ht="13.9" hidden="false" customHeight="true" outlineLevel="0" collapsed="false">
      <c r="A342" s="1" t="n">
        <v>5</v>
      </c>
      <c r="B342" s="1" t="n">
        <v>2</v>
      </c>
      <c r="D342" s="9" t="s">
        <v>21</v>
      </c>
      <c r="E342" s="10" t="n">
        <v>41</v>
      </c>
      <c r="F342" s="10" t="s">
        <v>23</v>
      </c>
      <c r="G342" s="11" t="n">
        <f aca="false">G349+G359+G372</f>
        <v>21476.86</v>
      </c>
      <c r="H342" s="11" t="n">
        <f aca="false">H349+H359+H372</f>
        <v>9763.12</v>
      </c>
      <c r="I342" s="11" t="n">
        <f aca="false">I349+I359+I372</f>
        <v>7473</v>
      </c>
      <c r="J342" s="11" t="n">
        <f aca="false">J349+J359+J372</f>
        <v>8858</v>
      </c>
      <c r="K342" s="11" t="n">
        <f aca="false">K349+K359+K372</f>
        <v>20153</v>
      </c>
      <c r="L342" s="11" t="n">
        <f aca="false">L349+L359+L372</f>
        <v>0</v>
      </c>
      <c r="M342" s="11" t="n">
        <f aca="false">M349+M359+M372</f>
        <v>0</v>
      </c>
      <c r="N342" s="11" t="n">
        <f aca="false">N349+N359+N372</f>
        <v>0</v>
      </c>
      <c r="O342" s="11" t="n">
        <f aca="false">O349+O359+O372</f>
        <v>0</v>
      </c>
      <c r="P342" s="11" t="n">
        <f aca="false">P349+P359+P372</f>
        <v>20153</v>
      </c>
      <c r="Q342" s="11" t="n">
        <f aca="false">Q349+Q359+Q372</f>
        <v>0</v>
      </c>
      <c r="R342" s="12" t="n">
        <f aca="false">Q342/$P342</f>
        <v>0</v>
      </c>
      <c r="S342" s="11" t="n">
        <f aca="false">S349+S359+S372</f>
        <v>0</v>
      </c>
      <c r="T342" s="12" t="n">
        <f aca="false">S342/$P342</f>
        <v>0</v>
      </c>
      <c r="U342" s="11" t="n">
        <f aca="false">U349+U359+U372</f>
        <v>0</v>
      </c>
      <c r="V342" s="12" t="n">
        <f aca="false">U342/$P342</f>
        <v>0</v>
      </c>
      <c r="W342" s="11" t="n">
        <f aca="false">W349+W359+W372</f>
        <v>0</v>
      </c>
      <c r="X342" s="12" t="n">
        <f aca="false">W342/$P342</f>
        <v>0</v>
      </c>
      <c r="Y342" s="11" t="n">
        <f aca="false">Y349+Y359+Y372</f>
        <v>5705</v>
      </c>
      <c r="Z342" s="11" t="n">
        <f aca="false">Z349+Z359+Z372</f>
        <v>5705</v>
      </c>
    </row>
    <row r="343" customFormat="false" ht="13.9" hidden="false" customHeight="true" outlineLevel="0" collapsed="false">
      <c r="A343" s="1" t="n">
        <v>5</v>
      </c>
      <c r="B343" s="1" t="n">
        <v>2</v>
      </c>
      <c r="D343" s="9" t="s">
        <v>21</v>
      </c>
      <c r="E343" s="10" t="n">
        <v>72</v>
      </c>
      <c r="F343" s="10" t="s">
        <v>25</v>
      </c>
      <c r="G343" s="11" t="n">
        <f aca="false">G374</f>
        <v>358.78</v>
      </c>
      <c r="H343" s="11" t="n">
        <f aca="false">H374</f>
        <v>303.74</v>
      </c>
      <c r="I343" s="11" t="n">
        <f aca="false">I374</f>
        <v>2</v>
      </c>
      <c r="J343" s="11" t="n">
        <f aca="false">J374</f>
        <v>0</v>
      </c>
      <c r="K343" s="11" t="n">
        <f aca="false">K374</f>
        <v>165</v>
      </c>
      <c r="L343" s="11" t="n">
        <f aca="false">L374</f>
        <v>0</v>
      </c>
      <c r="M343" s="11" t="n">
        <f aca="false">M374</f>
        <v>0</v>
      </c>
      <c r="N343" s="11" t="n">
        <f aca="false">N374</f>
        <v>0</v>
      </c>
      <c r="O343" s="11" t="n">
        <f aca="false">O374</f>
        <v>0</v>
      </c>
      <c r="P343" s="11" t="n">
        <f aca="false">P374</f>
        <v>165</v>
      </c>
      <c r="Q343" s="11" t="n">
        <f aca="false">Q374</f>
        <v>0</v>
      </c>
      <c r="R343" s="12" t="n">
        <f aca="false">Q343/$P343</f>
        <v>0</v>
      </c>
      <c r="S343" s="11" t="n">
        <f aca="false">S374</f>
        <v>0</v>
      </c>
      <c r="T343" s="12" t="n">
        <f aca="false">S343/$P343</f>
        <v>0</v>
      </c>
      <c r="U343" s="11" t="n">
        <f aca="false">U374</f>
        <v>0</v>
      </c>
      <c r="V343" s="12" t="n">
        <f aca="false">U343/$P343</f>
        <v>0</v>
      </c>
      <c r="W343" s="11" t="n">
        <f aca="false">W374</f>
        <v>0</v>
      </c>
      <c r="X343" s="12" t="n">
        <f aca="false">W343/$P343</f>
        <v>0</v>
      </c>
      <c r="Y343" s="11" t="n">
        <f aca="false">Y374</f>
        <v>0</v>
      </c>
      <c r="Z343" s="11" t="n">
        <f aca="false">Z374</f>
        <v>0</v>
      </c>
    </row>
    <row r="344" customFormat="false" ht="13.9" hidden="false" customHeight="true" outlineLevel="0" collapsed="false">
      <c r="A344" s="1" t="n">
        <v>5</v>
      </c>
      <c r="B344" s="1" t="n">
        <v>2</v>
      </c>
      <c r="D344" s="17"/>
      <c r="E344" s="18"/>
      <c r="F344" s="13" t="s">
        <v>124</v>
      </c>
      <c r="G344" s="14" t="n">
        <f aca="false">SUM(G341:G343)</f>
        <v>37401.72</v>
      </c>
      <c r="H344" s="14" t="n">
        <f aca="false">SUM(H341:H343)</f>
        <v>31693.61</v>
      </c>
      <c r="I344" s="14" t="n">
        <f aca="false">SUM(I341:I343)</f>
        <v>14477</v>
      </c>
      <c r="J344" s="14" t="n">
        <f aca="false">SUM(J341:J343)</f>
        <v>8858</v>
      </c>
      <c r="K344" s="14" t="n">
        <f aca="false">SUM(K341:K343)</f>
        <v>20318</v>
      </c>
      <c r="L344" s="14" t="n">
        <f aca="false">SUM(L341:L343)</f>
        <v>0</v>
      </c>
      <c r="M344" s="14" t="n">
        <f aca="false">SUM(M341:M343)</f>
        <v>0</v>
      </c>
      <c r="N344" s="14" t="n">
        <f aca="false">SUM(N341:N343)</f>
        <v>0</v>
      </c>
      <c r="O344" s="14" t="n">
        <f aca="false">SUM(O341:O343)</f>
        <v>0</v>
      </c>
      <c r="P344" s="14" t="n">
        <f aca="false">SUM(P341:P343)</f>
        <v>20318</v>
      </c>
      <c r="Q344" s="14" t="n">
        <f aca="false">SUM(Q341:Q343)</f>
        <v>0</v>
      </c>
      <c r="R344" s="15" t="n">
        <f aca="false">Q344/$P344</f>
        <v>0</v>
      </c>
      <c r="S344" s="14" t="n">
        <f aca="false">SUM(S341:S343)</f>
        <v>0</v>
      </c>
      <c r="T344" s="15" t="n">
        <f aca="false">S344/$P344</f>
        <v>0</v>
      </c>
      <c r="U344" s="14" t="n">
        <f aca="false">SUM(U341:U343)</f>
        <v>0</v>
      </c>
      <c r="V344" s="15" t="n">
        <f aca="false">U344/$P344</f>
        <v>0</v>
      </c>
      <c r="W344" s="14" t="n">
        <f aca="false">SUM(W341:W343)</f>
        <v>0</v>
      </c>
      <c r="X344" s="15" t="n">
        <f aca="false">W344/$P344</f>
        <v>0</v>
      </c>
      <c r="Y344" s="14" t="n">
        <f aca="false">SUM(Y341:Y343)</f>
        <v>5705</v>
      </c>
      <c r="Z344" s="14" t="n">
        <f aca="false">SUM(Z341:Z343)</f>
        <v>5705</v>
      </c>
    </row>
    <row r="346" customFormat="false" ht="13.9" hidden="false" customHeight="true" outlineLevel="0" collapsed="false">
      <c r="D346" s="60" t="s">
        <v>218</v>
      </c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1"/>
      <c r="S346" s="60"/>
      <c r="T346" s="61"/>
      <c r="U346" s="60"/>
      <c r="V346" s="61"/>
      <c r="W346" s="60"/>
      <c r="X346" s="61"/>
      <c r="Y346" s="60"/>
      <c r="Z346" s="60"/>
    </row>
    <row r="347" customFormat="false" ht="13.9" hidden="false" customHeight="true" outlineLevel="0" collapsed="false">
      <c r="D347" s="7" t="s">
        <v>33</v>
      </c>
      <c r="E347" s="7" t="s">
        <v>34</v>
      </c>
      <c r="F347" s="7" t="s">
        <v>35</v>
      </c>
      <c r="G347" s="7" t="s">
        <v>1</v>
      </c>
      <c r="H347" s="7" t="s">
        <v>2</v>
      </c>
      <c r="I347" s="7" t="s">
        <v>3</v>
      </c>
      <c r="J347" s="7" t="s">
        <v>4</v>
      </c>
      <c r="K347" s="7" t="s">
        <v>5</v>
      </c>
      <c r="L347" s="7" t="s">
        <v>6</v>
      </c>
      <c r="M347" s="7" t="s">
        <v>7</v>
      </c>
      <c r="N347" s="7" t="s">
        <v>8</v>
      </c>
      <c r="O347" s="7" t="s">
        <v>9</v>
      </c>
      <c r="P347" s="7" t="s">
        <v>10</v>
      </c>
      <c r="Q347" s="7" t="s">
        <v>11</v>
      </c>
      <c r="R347" s="8" t="s">
        <v>12</v>
      </c>
      <c r="S347" s="7" t="s">
        <v>13</v>
      </c>
      <c r="T347" s="8" t="s">
        <v>14</v>
      </c>
      <c r="U347" s="7" t="s">
        <v>15</v>
      </c>
      <c r="V347" s="8" t="s">
        <v>16</v>
      </c>
      <c r="W347" s="7" t="s">
        <v>17</v>
      </c>
      <c r="X347" s="8" t="s">
        <v>18</v>
      </c>
      <c r="Y347" s="7" t="s">
        <v>19</v>
      </c>
      <c r="Z347" s="7" t="s">
        <v>20</v>
      </c>
    </row>
    <row r="348" customFormat="false" ht="13.9" hidden="false" customHeight="true" outlineLevel="0" collapsed="false">
      <c r="A348" s="1" t="n">
        <v>5</v>
      </c>
      <c r="B348" s="1" t="n">
        <v>2</v>
      </c>
      <c r="C348" s="1" t="n">
        <v>1</v>
      </c>
      <c r="D348" s="38" t="s">
        <v>219</v>
      </c>
      <c r="E348" s="10" t="n">
        <v>630</v>
      </c>
      <c r="F348" s="10" t="s">
        <v>131</v>
      </c>
      <c r="G348" s="11" t="n">
        <v>4368.31</v>
      </c>
      <c r="H348" s="11" t="n">
        <v>3009.25</v>
      </c>
      <c r="I348" s="11" t="n">
        <v>3730</v>
      </c>
      <c r="J348" s="11" t="n">
        <v>8666.7</v>
      </c>
      <c r="K348" s="11" t="n">
        <v>5155</v>
      </c>
      <c r="L348" s="11"/>
      <c r="M348" s="11"/>
      <c r="N348" s="11"/>
      <c r="O348" s="11"/>
      <c r="P348" s="11" t="n">
        <f aca="false">K348+SUM(L348:O348)</f>
        <v>5155</v>
      </c>
      <c r="Q348" s="11"/>
      <c r="R348" s="12" t="n">
        <f aca="false">Q348/$P348</f>
        <v>0</v>
      </c>
      <c r="S348" s="11"/>
      <c r="T348" s="12" t="n">
        <f aca="false">S348/$P348</f>
        <v>0</v>
      </c>
      <c r="U348" s="11"/>
      <c r="V348" s="12" t="n">
        <f aca="false">U348/$P348</f>
        <v>0</v>
      </c>
      <c r="W348" s="11"/>
      <c r="X348" s="12" t="n">
        <f aca="false">W348/$P348</f>
        <v>0</v>
      </c>
      <c r="Y348" s="11" t="n">
        <f aca="false">K348</f>
        <v>5155</v>
      </c>
      <c r="Z348" s="11" t="n">
        <f aca="false">Y348</f>
        <v>5155</v>
      </c>
    </row>
    <row r="349" customFormat="false" ht="13.9" hidden="false" customHeight="true" outlineLevel="0" collapsed="false">
      <c r="A349" s="1" t="n">
        <v>5</v>
      </c>
      <c r="B349" s="1" t="n">
        <v>2</v>
      </c>
      <c r="C349" s="1" t="n">
        <v>1</v>
      </c>
      <c r="D349" s="67" t="s">
        <v>21</v>
      </c>
      <c r="E349" s="13" t="n">
        <v>41</v>
      </c>
      <c r="F349" s="13" t="s">
        <v>23</v>
      </c>
      <c r="G349" s="14" t="n">
        <f aca="false">SUM(G348:G348)</f>
        <v>4368.31</v>
      </c>
      <c r="H349" s="14" t="n">
        <f aca="false">SUM(H348:H348)</f>
        <v>3009.25</v>
      </c>
      <c r="I349" s="14" t="n">
        <f aca="false">SUM(I348:I348)</f>
        <v>3730</v>
      </c>
      <c r="J349" s="14" t="n">
        <f aca="false">SUM(J348:J348)</f>
        <v>8666.7</v>
      </c>
      <c r="K349" s="14" t="n">
        <f aca="false">SUM(K348:K348)</f>
        <v>5155</v>
      </c>
      <c r="L349" s="14" t="n">
        <f aca="false">SUM(L348:L348)</f>
        <v>0</v>
      </c>
      <c r="M349" s="14" t="n">
        <f aca="false">SUM(M348:M348)</f>
        <v>0</v>
      </c>
      <c r="N349" s="14" t="n">
        <f aca="false">SUM(N348:N348)</f>
        <v>0</v>
      </c>
      <c r="O349" s="14" t="n">
        <f aca="false">SUM(O348:O348)</f>
        <v>0</v>
      </c>
      <c r="P349" s="14" t="n">
        <f aca="false">SUM(P348:P348)</f>
        <v>5155</v>
      </c>
      <c r="Q349" s="14" t="n">
        <f aca="false">SUM(Q348:Q348)</f>
        <v>0</v>
      </c>
      <c r="R349" s="15" t="n">
        <f aca="false">Q349/$P349</f>
        <v>0</v>
      </c>
      <c r="S349" s="14" t="n">
        <f aca="false">SUM(S348:S348)</f>
        <v>0</v>
      </c>
      <c r="T349" s="15" t="n">
        <f aca="false">S349/$P349</f>
        <v>0</v>
      </c>
      <c r="U349" s="14" t="n">
        <f aca="false">SUM(U348:U348)</f>
        <v>0</v>
      </c>
      <c r="V349" s="15" t="n">
        <f aca="false">U349/$P349</f>
        <v>0</v>
      </c>
      <c r="W349" s="14" t="n">
        <f aca="false">SUM(W348:W348)</f>
        <v>0</v>
      </c>
      <c r="X349" s="15" t="n">
        <f aca="false">W349/$P349</f>
        <v>0</v>
      </c>
      <c r="Y349" s="14" t="n">
        <f aca="false">SUM(Y348:Y348)</f>
        <v>5155</v>
      </c>
      <c r="Z349" s="14" t="n">
        <f aca="false">SUM(Z348:Z348)</f>
        <v>5155</v>
      </c>
    </row>
    <row r="351" customFormat="false" ht="13.9" hidden="false" customHeight="true" outlineLevel="0" collapsed="false">
      <c r="E351" s="39" t="s">
        <v>57</v>
      </c>
      <c r="F351" s="17" t="s">
        <v>220</v>
      </c>
      <c r="G351" s="40" t="n">
        <v>1219.15</v>
      </c>
      <c r="H351" s="40" t="n">
        <v>1643.49</v>
      </c>
      <c r="I351" s="40" t="n">
        <v>1710</v>
      </c>
      <c r="J351" s="40" t="n">
        <v>1146.46</v>
      </c>
      <c r="K351" s="40" t="n">
        <v>1155</v>
      </c>
      <c r="L351" s="40"/>
      <c r="M351" s="40"/>
      <c r="N351" s="40"/>
      <c r="O351" s="40"/>
      <c r="P351" s="40" t="n">
        <f aca="false">K351+SUM(L351:O351)</f>
        <v>1155</v>
      </c>
      <c r="Q351" s="40"/>
      <c r="R351" s="41" t="n">
        <f aca="false">Q351/$P351</f>
        <v>0</v>
      </c>
      <c r="S351" s="40"/>
      <c r="T351" s="41" t="n">
        <f aca="false">S351/$P351</f>
        <v>0</v>
      </c>
      <c r="U351" s="40"/>
      <c r="V351" s="41" t="n">
        <f aca="false">U351/$P351</f>
        <v>0</v>
      </c>
      <c r="W351" s="40"/>
      <c r="X351" s="42" t="n">
        <f aca="false">W351/$P351</f>
        <v>0</v>
      </c>
      <c r="Y351" s="40" t="n">
        <f aca="false">K351</f>
        <v>1155</v>
      </c>
      <c r="Z351" s="43" t="n">
        <f aca="false">Y351</f>
        <v>1155</v>
      </c>
    </row>
    <row r="352" customFormat="false" ht="13.9" hidden="false" customHeight="true" outlineLevel="0" collapsed="false">
      <c r="E352" s="44"/>
      <c r="F352" s="45" t="s">
        <v>221</v>
      </c>
      <c r="G352" s="46" t="n">
        <v>53.53</v>
      </c>
      <c r="H352" s="46" t="n">
        <v>625.91</v>
      </c>
      <c r="I352" s="46" t="n">
        <v>715</v>
      </c>
      <c r="J352" s="46" t="n">
        <v>30</v>
      </c>
      <c r="K352" s="46" t="n">
        <v>500</v>
      </c>
      <c r="L352" s="46"/>
      <c r="M352" s="46"/>
      <c r="N352" s="46"/>
      <c r="O352" s="46"/>
      <c r="P352" s="46" t="n">
        <f aca="false">K352+SUM(L352:O352)</f>
        <v>500</v>
      </c>
      <c r="Q352" s="46"/>
      <c r="R352" s="2" t="n">
        <f aca="false">Q352/$P352</f>
        <v>0</v>
      </c>
      <c r="S352" s="46"/>
      <c r="T352" s="2" t="n">
        <f aca="false">S352/$P352</f>
        <v>0</v>
      </c>
      <c r="U352" s="46"/>
      <c r="V352" s="2" t="n">
        <f aca="false">U352/$P352</f>
        <v>0</v>
      </c>
      <c r="W352" s="46"/>
      <c r="X352" s="47" t="n">
        <f aca="false">W352/$P352</f>
        <v>0</v>
      </c>
      <c r="Y352" s="46" t="n">
        <f aca="false">K352</f>
        <v>500</v>
      </c>
      <c r="Z352" s="48" t="n">
        <f aca="false">Y352</f>
        <v>500</v>
      </c>
    </row>
    <row r="353" customFormat="false" ht="13.9" hidden="false" customHeight="true" outlineLevel="0" collapsed="false">
      <c r="E353" s="44"/>
      <c r="F353" s="45" t="s">
        <v>222</v>
      </c>
      <c r="G353" s="49" t="n">
        <v>1095.95</v>
      </c>
      <c r="H353" s="49" t="n">
        <v>0</v>
      </c>
      <c r="I353" s="46" t="n">
        <v>500</v>
      </c>
      <c r="J353" s="46" t="n">
        <v>5490.24</v>
      </c>
      <c r="K353" s="46" t="n">
        <v>5000</v>
      </c>
      <c r="L353" s="46"/>
      <c r="M353" s="46"/>
      <c r="N353" s="46"/>
      <c r="O353" s="46"/>
      <c r="P353" s="46" t="n">
        <f aca="false">K353+SUM(L353:O353)</f>
        <v>5000</v>
      </c>
      <c r="Q353" s="46"/>
      <c r="R353" s="2" t="n">
        <f aca="false">Q353/$P353</f>
        <v>0</v>
      </c>
      <c r="S353" s="46"/>
      <c r="T353" s="2" t="n">
        <f aca="false">S353/$P353</f>
        <v>0</v>
      </c>
      <c r="U353" s="46"/>
      <c r="V353" s="2" t="n">
        <f aca="false">U353/$P353</f>
        <v>0</v>
      </c>
      <c r="W353" s="46"/>
      <c r="X353" s="47" t="n">
        <f aca="false">W353/$P353</f>
        <v>0</v>
      </c>
      <c r="Y353" s="46" t="n">
        <f aca="false">K353</f>
        <v>5000</v>
      </c>
      <c r="Z353" s="48" t="n">
        <f aca="false">Y353</f>
        <v>5000</v>
      </c>
    </row>
    <row r="354" customFormat="false" ht="13.9" hidden="false" customHeight="true" outlineLevel="0" collapsed="false">
      <c r="E354" s="52"/>
      <c r="F354" s="86" t="s">
        <v>223</v>
      </c>
      <c r="G354" s="54" t="n">
        <v>1999.68</v>
      </c>
      <c r="H354" s="54" t="n">
        <v>445.85</v>
      </c>
      <c r="I354" s="54" t="n">
        <v>510</v>
      </c>
      <c r="J354" s="54" t="n">
        <v>0</v>
      </c>
      <c r="K354" s="54" t="n">
        <v>500</v>
      </c>
      <c r="L354" s="54"/>
      <c r="M354" s="54"/>
      <c r="N354" s="54"/>
      <c r="O354" s="54"/>
      <c r="P354" s="54" t="n">
        <f aca="false">K354+SUM(L354:O354)</f>
        <v>500</v>
      </c>
      <c r="Q354" s="54"/>
      <c r="R354" s="55" t="n">
        <f aca="false">Q354/$P354</f>
        <v>0</v>
      </c>
      <c r="S354" s="54"/>
      <c r="T354" s="55" t="n">
        <f aca="false">S354/$P354</f>
        <v>0</v>
      </c>
      <c r="U354" s="54"/>
      <c r="V354" s="55" t="n">
        <f aca="false">U354/$P354</f>
        <v>0</v>
      </c>
      <c r="W354" s="54"/>
      <c r="X354" s="56" t="n">
        <f aca="false">W354/$P354</f>
        <v>0</v>
      </c>
      <c r="Y354" s="54" t="n">
        <f aca="false">K354</f>
        <v>500</v>
      </c>
      <c r="Z354" s="57" t="n">
        <f aca="false">Y354</f>
        <v>500</v>
      </c>
    </row>
    <row r="355" customFormat="false" ht="13.9" hidden="false" customHeight="true" outlineLevel="0" collapsed="false"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S355" s="46"/>
      <c r="U355" s="46"/>
      <c r="W355" s="46"/>
      <c r="Y355" s="46"/>
      <c r="Z355" s="46"/>
    </row>
    <row r="356" customFormat="false" ht="13.9" hidden="false" customHeight="true" outlineLevel="0" collapsed="false">
      <c r="D356" s="60" t="s">
        <v>224</v>
      </c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1"/>
      <c r="S356" s="60"/>
      <c r="T356" s="61"/>
      <c r="U356" s="60"/>
      <c r="V356" s="61"/>
      <c r="W356" s="60"/>
      <c r="X356" s="61"/>
      <c r="Y356" s="60"/>
      <c r="Z356" s="60"/>
    </row>
    <row r="357" customFormat="false" ht="13.9" hidden="false" customHeight="true" outlineLevel="0" collapsed="false">
      <c r="D357" s="7" t="s">
        <v>33</v>
      </c>
      <c r="E357" s="7" t="s">
        <v>34</v>
      </c>
      <c r="F357" s="7" t="s">
        <v>35</v>
      </c>
      <c r="G357" s="7" t="s">
        <v>1</v>
      </c>
      <c r="H357" s="7" t="s">
        <v>2</v>
      </c>
      <c r="I357" s="7" t="s">
        <v>3</v>
      </c>
      <c r="J357" s="7" t="s">
        <v>4</v>
      </c>
      <c r="K357" s="7" t="s">
        <v>5</v>
      </c>
      <c r="L357" s="7" t="s">
        <v>6</v>
      </c>
      <c r="M357" s="7" t="s">
        <v>7</v>
      </c>
      <c r="N357" s="7" t="s">
        <v>8</v>
      </c>
      <c r="O357" s="7" t="s">
        <v>9</v>
      </c>
      <c r="P357" s="7" t="s">
        <v>10</v>
      </c>
      <c r="Q357" s="7" t="s">
        <v>11</v>
      </c>
      <c r="R357" s="8" t="s">
        <v>12</v>
      </c>
      <c r="S357" s="7" t="s">
        <v>13</v>
      </c>
      <c r="T357" s="8" t="s">
        <v>14</v>
      </c>
      <c r="U357" s="7" t="s">
        <v>15</v>
      </c>
      <c r="V357" s="8" t="s">
        <v>16</v>
      </c>
      <c r="W357" s="7" t="s">
        <v>17</v>
      </c>
      <c r="X357" s="8" t="s">
        <v>18</v>
      </c>
      <c r="Y357" s="7" t="s">
        <v>19</v>
      </c>
      <c r="Z357" s="7" t="s">
        <v>20</v>
      </c>
    </row>
    <row r="358" customFormat="false" ht="13.9" hidden="false" customHeight="true" outlineLevel="0" collapsed="false">
      <c r="A358" s="1" t="n">
        <v>5</v>
      </c>
      <c r="B358" s="1" t="n">
        <v>2</v>
      </c>
      <c r="C358" s="1" t="n">
        <v>2</v>
      </c>
      <c r="D358" s="74" t="s">
        <v>225</v>
      </c>
      <c r="E358" s="10" t="n">
        <v>630</v>
      </c>
      <c r="F358" s="10" t="s">
        <v>131</v>
      </c>
      <c r="G358" s="11" t="n">
        <v>467.84</v>
      </c>
      <c r="H358" s="11" t="n">
        <v>1557.46</v>
      </c>
      <c r="I358" s="11" t="n">
        <v>1195</v>
      </c>
      <c r="J358" s="11" t="n">
        <v>52.9</v>
      </c>
      <c r="K358" s="11" t="n">
        <v>550</v>
      </c>
      <c r="L358" s="11"/>
      <c r="M358" s="11"/>
      <c r="N358" s="11"/>
      <c r="O358" s="11"/>
      <c r="P358" s="11" t="n">
        <f aca="false">K358+SUM(L358:O358)</f>
        <v>550</v>
      </c>
      <c r="Q358" s="11"/>
      <c r="R358" s="12" t="n">
        <f aca="false">Q358/$P358</f>
        <v>0</v>
      </c>
      <c r="S358" s="11"/>
      <c r="T358" s="12" t="n">
        <f aca="false">S358/$P358</f>
        <v>0</v>
      </c>
      <c r="U358" s="11"/>
      <c r="V358" s="12" t="n">
        <f aca="false">U358/$P358</f>
        <v>0</v>
      </c>
      <c r="W358" s="11"/>
      <c r="X358" s="12" t="n">
        <f aca="false">W358/$P358</f>
        <v>0</v>
      </c>
      <c r="Y358" s="11" t="n">
        <f aca="false">K358</f>
        <v>550</v>
      </c>
      <c r="Z358" s="11" t="n">
        <f aca="false">Y358</f>
        <v>550</v>
      </c>
    </row>
    <row r="359" customFormat="false" ht="13.9" hidden="false" customHeight="true" outlineLevel="0" collapsed="false">
      <c r="A359" s="1" t="n">
        <v>5</v>
      </c>
      <c r="B359" s="1" t="n">
        <v>2</v>
      </c>
      <c r="C359" s="1" t="n">
        <v>2</v>
      </c>
      <c r="D359" s="67" t="s">
        <v>21</v>
      </c>
      <c r="E359" s="13" t="n">
        <v>41</v>
      </c>
      <c r="F359" s="13" t="s">
        <v>23</v>
      </c>
      <c r="G359" s="14" t="n">
        <f aca="false">SUM(G358:G358)</f>
        <v>467.84</v>
      </c>
      <c r="H359" s="14" t="n">
        <f aca="false">SUM(H358:H358)</f>
        <v>1557.46</v>
      </c>
      <c r="I359" s="14" t="n">
        <f aca="false">SUM(I358:I358)</f>
        <v>1195</v>
      </c>
      <c r="J359" s="14" t="n">
        <f aca="false">SUM(J358:J358)</f>
        <v>52.9</v>
      </c>
      <c r="K359" s="14" t="n">
        <f aca="false">SUM(K358:K358)</f>
        <v>550</v>
      </c>
      <c r="L359" s="14" t="n">
        <f aca="false">SUM(L358:L358)</f>
        <v>0</v>
      </c>
      <c r="M359" s="14" t="n">
        <f aca="false">SUM(M358:M358)</f>
        <v>0</v>
      </c>
      <c r="N359" s="14" t="n">
        <f aca="false">SUM(N358:N358)</f>
        <v>0</v>
      </c>
      <c r="O359" s="14" t="n">
        <f aca="false">SUM(O358:O358)</f>
        <v>0</v>
      </c>
      <c r="P359" s="14" t="n">
        <f aca="false">SUM(P358:P358)</f>
        <v>550</v>
      </c>
      <c r="Q359" s="14" t="n">
        <f aca="false">SUM(Q358:Q358)</f>
        <v>0</v>
      </c>
      <c r="R359" s="15" t="n">
        <f aca="false">Q359/$P359</f>
        <v>0</v>
      </c>
      <c r="S359" s="14" t="n">
        <f aca="false">SUM(S358:S358)</f>
        <v>0</v>
      </c>
      <c r="T359" s="15" t="n">
        <f aca="false">S359/$P359</f>
        <v>0</v>
      </c>
      <c r="U359" s="14" t="n">
        <f aca="false">SUM(U358:U358)</f>
        <v>0</v>
      </c>
      <c r="V359" s="15" t="n">
        <f aca="false">U359/$P359</f>
        <v>0</v>
      </c>
      <c r="W359" s="14" t="n">
        <f aca="false">SUM(W358:W358)</f>
        <v>0</v>
      </c>
      <c r="X359" s="15" t="n">
        <f aca="false">W359/$P359</f>
        <v>0</v>
      </c>
      <c r="Y359" s="14" t="n">
        <f aca="false">SUM(Y358:Y358)</f>
        <v>550</v>
      </c>
      <c r="Z359" s="14" t="n">
        <f aca="false">SUM(Z358:Z358)</f>
        <v>550</v>
      </c>
    </row>
    <row r="361" customFormat="false" ht="13.9" hidden="false" customHeight="true" outlineLevel="0" collapsed="false">
      <c r="E361" s="115" t="s">
        <v>57</v>
      </c>
      <c r="F361" s="116" t="s">
        <v>226</v>
      </c>
      <c r="G361" s="117"/>
      <c r="H361" s="117"/>
      <c r="I361" s="118"/>
      <c r="J361" s="118"/>
      <c r="K361" s="118" t="n">
        <v>550</v>
      </c>
      <c r="L361" s="118"/>
      <c r="M361" s="118"/>
      <c r="N361" s="118"/>
      <c r="O361" s="118"/>
      <c r="P361" s="118" t="n">
        <f aca="false">K361+SUM(L361:O361)</f>
        <v>550</v>
      </c>
      <c r="Q361" s="118"/>
      <c r="R361" s="119" t="n">
        <f aca="false">Q361/$P361</f>
        <v>0</v>
      </c>
      <c r="S361" s="118"/>
      <c r="T361" s="119" t="n">
        <f aca="false">S361/$P361</f>
        <v>0</v>
      </c>
      <c r="U361" s="118"/>
      <c r="V361" s="119" t="n">
        <f aca="false">U361/$P361</f>
        <v>0</v>
      </c>
      <c r="W361" s="118"/>
      <c r="X361" s="120" t="n">
        <f aca="false">W361/$P361</f>
        <v>0</v>
      </c>
      <c r="Y361" s="118" t="n">
        <f aca="false">K361</f>
        <v>550</v>
      </c>
      <c r="Z361" s="121" t="n">
        <f aca="false">Y361</f>
        <v>550</v>
      </c>
    </row>
    <row r="363" customFormat="false" ht="13.9" hidden="false" customHeight="true" outlineLevel="0" collapsed="false">
      <c r="D363" s="60" t="s">
        <v>227</v>
      </c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1"/>
      <c r="S363" s="60"/>
      <c r="T363" s="61"/>
      <c r="U363" s="60"/>
      <c r="V363" s="61"/>
      <c r="W363" s="60"/>
      <c r="X363" s="61"/>
      <c r="Y363" s="60"/>
      <c r="Z363" s="60"/>
    </row>
    <row r="364" customFormat="false" ht="13.9" hidden="false" customHeight="true" outlineLevel="0" collapsed="false">
      <c r="D364" s="7" t="s">
        <v>33</v>
      </c>
      <c r="E364" s="7" t="s">
        <v>34</v>
      </c>
      <c r="F364" s="7" t="s">
        <v>35</v>
      </c>
      <c r="G364" s="7" t="s">
        <v>1</v>
      </c>
      <c r="H364" s="7" t="s">
        <v>2</v>
      </c>
      <c r="I364" s="7" t="s">
        <v>3</v>
      </c>
      <c r="J364" s="7" t="s">
        <v>4</v>
      </c>
      <c r="K364" s="7" t="s">
        <v>5</v>
      </c>
      <c r="L364" s="7" t="s">
        <v>6</v>
      </c>
      <c r="M364" s="7" t="s">
        <v>7</v>
      </c>
      <c r="N364" s="7" t="s">
        <v>8</v>
      </c>
      <c r="O364" s="7" t="s">
        <v>9</v>
      </c>
      <c r="P364" s="7" t="s">
        <v>10</v>
      </c>
      <c r="Q364" s="7" t="s">
        <v>11</v>
      </c>
      <c r="R364" s="8" t="s">
        <v>12</v>
      </c>
      <c r="S364" s="7" t="s">
        <v>13</v>
      </c>
      <c r="T364" s="8" t="s">
        <v>14</v>
      </c>
      <c r="U364" s="7" t="s">
        <v>15</v>
      </c>
      <c r="V364" s="8" t="s">
        <v>16</v>
      </c>
      <c r="W364" s="7" t="s">
        <v>17</v>
      </c>
      <c r="X364" s="8" t="s">
        <v>18</v>
      </c>
      <c r="Y364" s="7" t="s">
        <v>19</v>
      </c>
      <c r="Z364" s="7" t="s">
        <v>20</v>
      </c>
    </row>
    <row r="365" customFormat="false" ht="13.9" hidden="false" customHeight="true" outlineLevel="0" collapsed="false">
      <c r="A365" s="1" t="n">
        <v>5</v>
      </c>
      <c r="B365" s="1" t="n">
        <v>2</v>
      </c>
      <c r="C365" s="1" t="n">
        <v>3</v>
      </c>
      <c r="D365" s="123" t="s">
        <v>225</v>
      </c>
      <c r="E365" s="10" t="n">
        <v>610</v>
      </c>
      <c r="F365" s="10" t="s">
        <v>129</v>
      </c>
      <c r="G365" s="11" t="n">
        <v>10268.1</v>
      </c>
      <c r="H365" s="11" t="n">
        <v>15965.95</v>
      </c>
      <c r="I365" s="11" t="n">
        <v>5189</v>
      </c>
      <c r="J365" s="11" t="n">
        <v>0</v>
      </c>
      <c r="K365" s="11" t="n">
        <v>0</v>
      </c>
      <c r="L365" s="11"/>
      <c r="M365" s="11"/>
      <c r="N365" s="11"/>
      <c r="O365" s="11"/>
      <c r="P365" s="11" t="n">
        <f aca="false">K365+SUM(L365:O365)</f>
        <v>0</v>
      </c>
      <c r="Q365" s="11"/>
      <c r="R365" s="12" t="e">
        <f aca="false">Q365/$P365</f>
        <v>#DIV/0!</v>
      </c>
      <c r="S365" s="11"/>
      <c r="T365" s="12" t="e">
        <f aca="false">S365/$P365</f>
        <v>#DIV/0!</v>
      </c>
      <c r="U365" s="11"/>
      <c r="V365" s="12" t="e">
        <f aca="false">U365/$P365</f>
        <v>#DIV/0!</v>
      </c>
      <c r="W365" s="11"/>
      <c r="X365" s="12" t="e">
        <f aca="false">W365/$P365</f>
        <v>#DIV/0!</v>
      </c>
      <c r="Y365" s="11" t="n">
        <v>0</v>
      </c>
      <c r="Z365" s="11" t="n">
        <f aca="false">Y365</f>
        <v>0</v>
      </c>
    </row>
    <row r="366" customFormat="false" ht="13.9" hidden="false" customHeight="true" outlineLevel="0" collapsed="false">
      <c r="A366" s="1" t="n">
        <v>5</v>
      </c>
      <c r="B366" s="1" t="n">
        <v>2</v>
      </c>
      <c r="C366" s="1" t="n">
        <v>3</v>
      </c>
      <c r="D366" s="123"/>
      <c r="E366" s="10" t="n">
        <v>620</v>
      </c>
      <c r="F366" s="10" t="s">
        <v>130</v>
      </c>
      <c r="G366" s="11" t="n">
        <v>5297.98</v>
      </c>
      <c r="H366" s="11" t="n">
        <v>5660.8</v>
      </c>
      <c r="I366" s="11" t="n">
        <v>1813</v>
      </c>
      <c r="J366" s="11" t="n">
        <v>0</v>
      </c>
      <c r="K366" s="11" t="n">
        <v>0</v>
      </c>
      <c r="L366" s="11"/>
      <c r="M366" s="11"/>
      <c r="N366" s="11"/>
      <c r="O366" s="11"/>
      <c r="P366" s="11" t="n">
        <f aca="false">K366+SUM(L366:O366)</f>
        <v>0</v>
      </c>
      <c r="Q366" s="11"/>
      <c r="R366" s="12" t="e">
        <f aca="false">Q366/$P366</f>
        <v>#DIV/0!</v>
      </c>
      <c r="S366" s="11"/>
      <c r="T366" s="12" t="e">
        <f aca="false">S366/$P366</f>
        <v>#DIV/0!</v>
      </c>
      <c r="U366" s="11"/>
      <c r="V366" s="12" t="e">
        <f aca="false">U366/$P366</f>
        <v>#DIV/0!</v>
      </c>
      <c r="W366" s="11"/>
      <c r="X366" s="12" t="e">
        <f aca="false">W366/$P366</f>
        <v>#DIV/0!</v>
      </c>
      <c r="Y366" s="11" t="n">
        <v>0</v>
      </c>
      <c r="Z366" s="11" t="n">
        <f aca="false">Y366</f>
        <v>0</v>
      </c>
    </row>
    <row r="367" customFormat="false" ht="13.9" hidden="false" customHeight="true" outlineLevel="0" collapsed="false">
      <c r="A367" s="1" t="n">
        <v>5</v>
      </c>
      <c r="B367" s="1" t="n">
        <v>2</v>
      </c>
      <c r="C367" s="1" t="n">
        <v>3</v>
      </c>
      <c r="D367" s="124" t="s">
        <v>21</v>
      </c>
      <c r="E367" s="76" t="s">
        <v>138</v>
      </c>
      <c r="F367" s="35" t="s">
        <v>228</v>
      </c>
      <c r="G367" s="36" t="n">
        <f aca="false">SUM(G365:G366)</f>
        <v>15566.08</v>
      </c>
      <c r="H367" s="36" t="n">
        <f aca="false">SUM(H365:H366)</f>
        <v>21626.75</v>
      </c>
      <c r="I367" s="36" t="n">
        <f aca="false">SUM(I365:I366)</f>
        <v>7002</v>
      </c>
      <c r="J367" s="36" t="n">
        <f aca="false">SUM(J365:J366)</f>
        <v>0</v>
      </c>
      <c r="K367" s="36" t="n">
        <f aca="false">SUM(K365:K366)</f>
        <v>0</v>
      </c>
      <c r="L367" s="36" t="n">
        <f aca="false">SUM(L365:L366)</f>
        <v>0</v>
      </c>
      <c r="M367" s="36" t="n">
        <f aca="false">SUM(M365:M366)</f>
        <v>0</v>
      </c>
      <c r="N367" s="36" t="n">
        <f aca="false">SUM(N365:N366)</f>
        <v>0</v>
      </c>
      <c r="O367" s="36" t="n">
        <f aca="false">SUM(O365:O366)</f>
        <v>0</v>
      </c>
      <c r="P367" s="36" t="n">
        <f aca="false">SUM(P365:P366)</f>
        <v>0</v>
      </c>
      <c r="Q367" s="36" t="n">
        <f aca="false">SUM(Q365:Q366)</f>
        <v>0</v>
      </c>
      <c r="R367" s="37" t="e">
        <f aca="false">Q367/$P367</f>
        <v>#DIV/0!</v>
      </c>
      <c r="S367" s="36" t="n">
        <f aca="false">SUM(S365:S366)</f>
        <v>0</v>
      </c>
      <c r="T367" s="37" t="e">
        <f aca="false">S367/$P367</f>
        <v>#DIV/0!</v>
      </c>
      <c r="U367" s="36" t="n">
        <f aca="false">SUM(U365:U366)</f>
        <v>0</v>
      </c>
      <c r="V367" s="37" t="e">
        <f aca="false">U367/$P367</f>
        <v>#DIV/0!</v>
      </c>
      <c r="W367" s="36" t="n">
        <f aca="false">SUM(W365:W366)</f>
        <v>0</v>
      </c>
      <c r="X367" s="37" t="e">
        <f aca="false">W367/$P367</f>
        <v>#DIV/0!</v>
      </c>
      <c r="Y367" s="36" t="n">
        <f aca="false">SUM(Y365:Y366)</f>
        <v>0</v>
      </c>
      <c r="Z367" s="36" t="n">
        <f aca="false">SUM(Z365:Z366)</f>
        <v>0</v>
      </c>
    </row>
    <row r="368" customFormat="false" ht="13.9" hidden="false" customHeight="true" outlineLevel="0" collapsed="false">
      <c r="A368" s="1" t="n">
        <v>5</v>
      </c>
      <c r="B368" s="1" t="n">
        <v>2</v>
      </c>
      <c r="C368" s="1" t="n">
        <v>3</v>
      </c>
      <c r="D368" s="123" t="s">
        <v>225</v>
      </c>
      <c r="E368" s="10" t="n">
        <v>610</v>
      </c>
      <c r="F368" s="10" t="s">
        <v>129</v>
      </c>
      <c r="G368" s="11" t="n">
        <v>11699.58</v>
      </c>
      <c r="H368" s="11" t="n">
        <v>2118.69</v>
      </c>
      <c r="I368" s="11" t="n">
        <v>1382</v>
      </c>
      <c r="J368" s="11" t="n">
        <v>101.64</v>
      </c>
      <c r="K368" s="11" t="n">
        <v>10074</v>
      </c>
      <c r="L368" s="11"/>
      <c r="M368" s="11"/>
      <c r="N368" s="11"/>
      <c r="O368" s="11"/>
      <c r="P368" s="11" t="n">
        <f aca="false">K368+SUM(L368:O368)</f>
        <v>10074</v>
      </c>
      <c r="Q368" s="11"/>
      <c r="R368" s="12" t="n">
        <f aca="false">Q368/$P368</f>
        <v>0</v>
      </c>
      <c r="S368" s="11"/>
      <c r="T368" s="12" t="n">
        <f aca="false">S368/$P368</f>
        <v>0</v>
      </c>
      <c r="U368" s="11"/>
      <c r="V368" s="12" t="n">
        <f aca="false">U368/$P368</f>
        <v>0</v>
      </c>
      <c r="W368" s="11"/>
      <c r="X368" s="12" t="n">
        <f aca="false">W368/$P368</f>
        <v>0</v>
      </c>
      <c r="Y368" s="11" t="n">
        <v>0</v>
      </c>
      <c r="Z368" s="11" t="n">
        <f aca="false">Y368</f>
        <v>0</v>
      </c>
    </row>
    <row r="369" customFormat="false" ht="13.9" hidden="false" customHeight="true" outlineLevel="0" collapsed="false">
      <c r="A369" s="1" t="n">
        <v>5</v>
      </c>
      <c r="B369" s="1" t="n">
        <v>2</v>
      </c>
      <c r="C369" s="1" t="n">
        <v>3</v>
      </c>
      <c r="D369" s="123"/>
      <c r="E369" s="10" t="n">
        <v>620</v>
      </c>
      <c r="F369" s="10" t="s">
        <v>130</v>
      </c>
      <c r="G369" s="11" t="n">
        <v>2326.95</v>
      </c>
      <c r="H369" s="11" t="n">
        <v>670.17</v>
      </c>
      <c r="I369" s="11" t="n">
        <v>482</v>
      </c>
      <c r="J369" s="11" t="n">
        <v>35.48</v>
      </c>
      <c r="K369" s="11" t="n">
        <v>3118</v>
      </c>
      <c r="L369" s="11"/>
      <c r="M369" s="11"/>
      <c r="N369" s="11"/>
      <c r="O369" s="11"/>
      <c r="P369" s="11" t="n">
        <f aca="false">K369+SUM(L369:O369)</f>
        <v>3118</v>
      </c>
      <c r="Q369" s="11"/>
      <c r="R369" s="12" t="n">
        <f aca="false">Q369/$P369</f>
        <v>0</v>
      </c>
      <c r="S369" s="11"/>
      <c r="T369" s="12" t="n">
        <f aca="false">S369/$P369</f>
        <v>0</v>
      </c>
      <c r="U369" s="11"/>
      <c r="V369" s="12" t="n">
        <f aca="false">U369/$P369</f>
        <v>0</v>
      </c>
      <c r="W369" s="11"/>
      <c r="X369" s="12" t="n">
        <f aca="false">W369/$P369</f>
        <v>0</v>
      </c>
      <c r="Y369" s="11" t="n">
        <v>0</v>
      </c>
      <c r="Z369" s="11" t="n">
        <f aca="false">Y369</f>
        <v>0</v>
      </c>
    </row>
    <row r="370" customFormat="false" ht="13.9" hidden="false" customHeight="true" outlineLevel="0" collapsed="false">
      <c r="A370" s="1" t="n">
        <v>5</v>
      </c>
      <c r="B370" s="1" t="n">
        <v>2</v>
      </c>
      <c r="C370" s="1" t="n">
        <v>3</v>
      </c>
      <c r="D370" s="123"/>
      <c r="E370" s="10" t="n">
        <v>630</v>
      </c>
      <c r="F370" s="10" t="s">
        <v>131</v>
      </c>
      <c r="G370" s="11" t="n">
        <v>2614.18</v>
      </c>
      <c r="H370" s="11" t="n">
        <v>2209.13</v>
      </c>
      <c r="I370" s="11" t="n">
        <v>684</v>
      </c>
      <c r="J370" s="11" t="n">
        <v>1.28</v>
      </c>
      <c r="K370" s="11" t="n">
        <v>1256</v>
      </c>
      <c r="L370" s="11"/>
      <c r="M370" s="11"/>
      <c r="N370" s="11"/>
      <c r="O370" s="11"/>
      <c r="P370" s="11" t="n">
        <f aca="false">K370+SUM(L370:O370)</f>
        <v>1256</v>
      </c>
      <c r="Q370" s="11"/>
      <c r="R370" s="12" t="n">
        <f aca="false">Q370/$P370</f>
        <v>0</v>
      </c>
      <c r="S370" s="11"/>
      <c r="T370" s="12" t="n">
        <f aca="false">S370/$P370</f>
        <v>0</v>
      </c>
      <c r="U370" s="11"/>
      <c r="V370" s="12" t="n">
        <f aca="false">U370/$P370</f>
        <v>0</v>
      </c>
      <c r="W370" s="11"/>
      <c r="X370" s="12" t="n">
        <f aca="false">W370/$P370</f>
        <v>0</v>
      </c>
      <c r="Y370" s="11" t="n">
        <v>0</v>
      </c>
      <c r="Z370" s="11" t="n">
        <f aca="false">Y370</f>
        <v>0</v>
      </c>
    </row>
    <row r="371" customFormat="false" ht="13.9" hidden="false" customHeight="true" outlineLevel="0" collapsed="false">
      <c r="A371" s="1" t="n">
        <v>5</v>
      </c>
      <c r="B371" s="1" t="n">
        <v>2</v>
      </c>
      <c r="C371" s="1" t="n">
        <v>3</v>
      </c>
      <c r="D371" s="123"/>
      <c r="E371" s="10" t="n">
        <v>640</v>
      </c>
      <c r="F371" s="10" t="s">
        <v>132</v>
      </c>
      <c r="G371" s="11" t="n">
        <v>0</v>
      </c>
      <c r="H371" s="11" t="n">
        <v>198.42</v>
      </c>
      <c r="I371" s="11" t="n">
        <v>0</v>
      </c>
      <c r="J371" s="11" t="n">
        <v>0</v>
      </c>
      <c r="K371" s="11" t="n">
        <v>0</v>
      </c>
      <c r="L371" s="11"/>
      <c r="M371" s="11"/>
      <c r="N371" s="11"/>
      <c r="O371" s="11"/>
      <c r="P371" s="11" t="n">
        <f aca="false">K371+SUM(L371:O371)</f>
        <v>0</v>
      </c>
      <c r="Q371" s="11"/>
      <c r="R371" s="12" t="e">
        <f aca="false">Q371/$P371</f>
        <v>#DIV/0!</v>
      </c>
      <c r="S371" s="11"/>
      <c r="T371" s="12" t="e">
        <f aca="false">S371/$P371</f>
        <v>#DIV/0!</v>
      </c>
      <c r="U371" s="11"/>
      <c r="V371" s="12" t="e">
        <f aca="false">U371/$P371</f>
        <v>#DIV/0!</v>
      </c>
      <c r="W371" s="11"/>
      <c r="X371" s="12" t="e">
        <f aca="false">W371/$P371</f>
        <v>#DIV/0!</v>
      </c>
      <c r="Y371" s="11" t="n">
        <v>0</v>
      </c>
      <c r="Z371" s="11" t="n">
        <f aca="false">Y371</f>
        <v>0</v>
      </c>
    </row>
    <row r="372" customFormat="false" ht="13.9" hidden="false" customHeight="true" outlineLevel="0" collapsed="false">
      <c r="A372" s="1" t="n">
        <v>5</v>
      </c>
      <c r="B372" s="1" t="n">
        <v>2</v>
      </c>
      <c r="C372" s="1" t="n">
        <v>3</v>
      </c>
      <c r="D372" s="124" t="s">
        <v>21</v>
      </c>
      <c r="E372" s="35" t="n">
        <v>41</v>
      </c>
      <c r="F372" s="35" t="s">
        <v>23</v>
      </c>
      <c r="G372" s="36" t="n">
        <f aca="false">SUM(G368:G371)</f>
        <v>16640.71</v>
      </c>
      <c r="H372" s="36" t="n">
        <f aca="false">SUM(H368:H371)</f>
        <v>5196.41</v>
      </c>
      <c r="I372" s="36" t="n">
        <f aca="false">SUM(I368:I371)</f>
        <v>2548</v>
      </c>
      <c r="J372" s="36" t="n">
        <f aca="false">SUM(J368:J371)</f>
        <v>138.4</v>
      </c>
      <c r="K372" s="36" t="n">
        <f aca="false">SUM(K368:K371)</f>
        <v>14448</v>
      </c>
      <c r="L372" s="36" t="n">
        <f aca="false">SUM(L368:L371)</f>
        <v>0</v>
      </c>
      <c r="M372" s="36" t="n">
        <f aca="false">SUM(M368:M371)</f>
        <v>0</v>
      </c>
      <c r="N372" s="36" t="n">
        <f aca="false">SUM(N368:N371)</f>
        <v>0</v>
      </c>
      <c r="O372" s="36" t="n">
        <f aca="false">SUM(O368:O371)</f>
        <v>0</v>
      </c>
      <c r="P372" s="36" t="n">
        <f aca="false">SUM(P368:P371)</f>
        <v>14448</v>
      </c>
      <c r="Q372" s="36" t="n">
        <f aca="false">SUM(Q368:Q371)</f>
        <v>0</v>
      </c>
      <c r="R372" s="37" t="n">
        <f aca="false">Q372/$P372</f>
        <v>0</v>
      </c>
      <c r="S372" s="36" t="n">
        <f aca="false">SUM(S368:S371)</f>
        <v>0</v>
      </c>
      <c r="T372" s="37" t="n">
        <f aca="false">S372/$P372</f>
        <v>0</v>
      </c>
      <c r="U372" s="36" t="n">
        <f aca="false">SUM(U368:U371)</f>
        <v>0</v>
      </c>
      <c r="V372" s="37" t="n">
        <f aca="false">U372/$P372</f>
        <v>0</v>
      </c>
      <c r="W372" s="36" t="n">
        <f aca="false">SUM(W368:W371)</f>
        <v>0</v>
      </c>
      <c r="X372" s="37" t="n">
        <f aca="false">W372/$P372</f>
        <v>0</v>
      </c>
      <c r="Y372" s="36" t="n">
        <f aca="false">SUM(Y368:Y371)</f>
        <v>0</v>
      </c>
      <c r="Z372" s="36" t="n">
        <f aca="false">SUM(Z368:Z371)</f>
        <v>0</v>
      </c>
    </row>
    <row r="373" customFormat="false" ht="13.9" hidden="false" customHeight="true" outlineLevel="0" collapsed="false">
      <c r="A373" s="1" t="n">
        <v>5</v>
      </c>
      <c r="B373" s="1" t="n">
        <v>2</v>
      </c>
      <c r="C373" s="1" t="n">
        <v>3</v>
      </c>
      <c r="D373" s="125" t="s">
        <v>225</v>
      </c>
      <c r="E373" s="10" t="n">
        <v>640</v>
      </c>
      <c r="F373" s="10" t="s">
        <v>132</v>
      </c>
      <c r="G373" s="11" t="n">
        <v>358.78</v>
      </c>
      <c r="H373" s="11" t="n">
        <v>303.74</v>
      </c>
      <c r="I373" s="11" t="n">
        <v>2</v>
      </c>
      <c r="J373" s="11" t="n">
        <v>0</v>
      </c>
      <c r="K373" s="11" t="n">
        <v>165</v>
      </c>
      <c r="L373" s="11"/>
      <c r="M373" s="11"/>
      <c r="N373" s="11"/>
      <c r="O373" s="11"/>
      <c r="P373" s="11" t="n">
        <f aca="false">K373+SUM(L373:O373)</f>
        <v>165</v>
      </c>
      <c r="Q373" s="11"/>
      <c r="R373" s="12" t="n">
        <f aca="false">Q373/$P373</f>
        <v>0</v>
      </c>
      <c r="S373" s="11"/>
      <c r="T373" s="12" t="n">
        <f aca="false">S373/$P373</f>
        <v>0</v>
      </c>
      <c r="U373" s="11"/>
      <c r="V373" s="12" t="n">
        <f aca="false">U373/$P373</f>
        <v>0</v>
      </c>
      <c r="W373" s="11"/>
      <c r="X373" s="12" t="n">
        <f aca="false">W373/$P373</f>
        <v>0</v>
      </c>
      <c r="Y373" s="11" t="n">
        <v>0</v>
      </c>
      <c r="Z373" s="11" t="n">
        <v>0</v>
      </c>
    </row>
    <row r="374" customFormat="false" ht="13.9" hidden="false" customHeight="true" outlineLevel="0" collapsed="false">
      <c r="A374" s="1" t="n">
        <v>5</v>
      </c>
      <c r="B374" s="1" t="n">
        <v>2</v>
      </c>
      <c r="C374" s="1" t="n">
        <v>3</v>
      </c>
      <c r="D374" s="124" t="s">
        <v>21</v>
      </c>
      <c r="E374" s="35" t="n">
        <v>72</v>
      </c>
      <c r="F374" s="35" t="s">
        <v>25</v>
      </c>
      <c r="G374" s="36" t="n">
        <f aca="false">SUM(G373:G373)</f>
        <v>358.78</v>
      </c>
      <c r="H374" s="36" t="n">
        <f aca="false">SUM(H373:H373)</f>
        <v>303.74</v>
      </c>
      <c r="I374" s="36" t="n">
        <f aca="false">SUM(I373:I373)</f>
        <v>2</v>
      </c>
      <c r="J374" s="36" t="n">
        <f aca="false">SUM(J373:J373)</f>
        <v>0</v>
      </c>
      <c r="K374" s="36" t="n">
        <f aca="false">SUM(K373:K373)</f>
        <v>165</v>
      </c>
      <c r="L374" s="36" t="n">
        <f aca="false">SUM(L373:L373)</f>
        <v>0</v>
      </c>
      <c r="M374" s="36" t="n">
        <f aca="false">SUM(M373:M373)</f>
        <v>0</v>
      </c>
      <c r="N374" s="36" t="n">
        <f aca="false">SUM(N373:N373)</f>
        <v>0</v>
      </c>
      <c r="O374" s="36" t="n">
        <f aca="false">SUM(O373:O373)</f>
        <v>0</v>
      </c>
      <c r="P374" s="36" t="n">
        <f aca="false">SUM(P373:P373)</f>
        <v>165</v>
      </c>
      <c r="Q374" s="36" t="n">
        <f aca="false">SUM(Q373:Q373)</f>
        <v>0</v>
      </c>
      <c r="R374" s="37" t="n">
        <f aca="false">Q374/$P374</f>
        <v>0</v>
      </c>
      <c r="S374" s="36" t="n">
        <f aca="false">SUM(S373:S373)</f>
        <v>0</v>
      </c>
      <c r="T374" s="37" t="n">
        <f aca="false">S374/$P374</f>
        <v>0</v>
      </c>
      <c r="U374" s="36" t="n">
        <f aca="false">SUM(U373:U373)</f>
        <v>0</v>
      </c>
      <c r="V374" s="37" t="n">
        <f aca="false">U374/$P374</f>
        <v>0</v>
      </c>
      <c r="W374" s="36" t="n">
        <f aca="false">SUM(W373:W373)</f>
        <v>0</v>
      </c>
      <c r="X374" s="37" t="n">
        <f aca="false">W374/$P374</f>
        <v>0</v>
      </c>
      <c r="Y374" s="36" t="n">
        <f aca="false">SUM(Y373:Y373)</f>
        <v>0</v>
      </c>
      <c r="Z374" s="36" t="n">
        <f aca="false">SUM(Z373:Z373)</f>
        <v>0</v>
      </c>
    </row>
    <row r="375" customFormat="false" ht="13.9" hidden="false" customHeight="true" outlineLevel="0" collapsed="false">
      <c r="A375" s="1" t="n">
        <v>5</v>
      </c>
      <c r="B375" s="1" t="n">
        <v>2</v>
      </c>
      <c r="C375" s="1" t="n">
        <v>3</v>
      </c>
      <c r="D375" s="17"/>
      <c r="E375" s="18"/>
      <c r="F375" s="13" t="s">
        <v>124</v>
      </c>
      <c r="G375" s="14" t="n">
        <f aca="false">G367+G372+G374</f>
        <v>32565.57</v>
      </c>
      <c r="H375" s="14" t="n">
        <f aca="false">H367+H372+H374</f>
        <v>27126.9</v>
      </c>
      <c r="I375" s="14" t="n">
        <f aca="false">I367+I372+I374</f>
        <v>9552</v>
      </c>
      <c r="J375" s="14" t="n">
        <f aca="false">J367+J372+J374</f>
        <v>138.4</v>
      </c>
      <c r="K375" s="14" t="n">
        <f aca="false">K367+K372+K374</f>
        <v>14613</v>
      </c>
      <c r="L375" s="14" t="n">
        <f aca="false">L367+L372+L374</f>
        <v>0</v>
      </c>
      <c r="M375" s="14" t="n">
        <f aca="false">M367+M372+M374</f>
        <v>0</v>
      </c>
      <c r="N375" s="14" t="n">
        <f aca="false">N367+N372+N374</f>
        <v>0</v>
      </c>
      <c r="O375" s="14" t="n">
        <f aca="false">O367+O372+O374</f>
        <v>0</v>
      </c>
      <c r="P375" s="14" t="n">
        <f aca="false">P367+P372+P374</f>
        <v>14613</v>
      </c>
      <c r="Q375" s="14" t="n">
        <f aca="false">Q367+Q372+Q374</f>
        <v>0</v>
      </c>
      <c r="R375" s="15" t="n">
        <f aca="false">Q375/$P375</f>
        <v>0</v>
      </c>
      <c r="S375" s="14" t="n">
        <f aca="false">S367+S372+S374</f>
        <v>0</v>
      </c>
      <c r="T375" s="15" t="n">
        <f aca="false">S375/$P375</f>
        <v>0</v>
      </c>
      <c r="U375" s="14" t="n">
        <f aca="false">U367+U372+U374</f>
        <v>0</v>
      </c>
      <c r="V375" s="15" t="n">
        <f aca="false">U375/$P375</f>
        <v>0</v>
      </c>
      <c r="W375" s="14" t="n">
        <f aca="false">W367+W372+W374</f>
        <v>0</v>
      </c>
      <c r="X375" s="15" t="n">
        <f aca="false">W375/$P375</f>
        <v>0</v>
      </c>
      <c r="Y375" s="14" t="n">
        <f aca="false">Y367+Y372+Y374</f>
        <v>0</v>
      </c>
      <c r="Z375" s="14" t="n">
        <f aca="false">Z367+Z372+Z374</f>
        <v>0</v>
      </c>
    </row>
    <row r="377" customFormat="false" ht="13.9" hidden="false" customHeight="true" outlineLevel="0" collapsed="false">
      <c r="D377" s="19" t="s">
        <v>229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20"/>
      <c r="S377" s="19"/>
      <c r="T377" s="20"/>
      <c r="U377" s="19"/>
      <c r="V377" s="20"/>
      <c r="W377" s="19"/>
      <c r="X377" s="20"/>
      <c r="Y377" s="19"/>
      <c r="Z377" s="19"/>
    </row>
    <row r="378" customFormat="false" ht="13.9" hidden="false" customHeight="true" outlineLevel="0" collapsed="false">
      <c r="D378" s="6"/>
      <c r="E378" s="6"/>
      <c r="F378" s="6"/>
      <c r="G378" s="7" t="s">
        <v>1</v>
      </c>
      <c r="H378" s="7" t="s">
        <v>2</v>
      </c>
      <c r="I378" s="7" t="s">
        <v>3</v>
      </c>
      <c r="J378" s="7" t="s">
        <v>4</v>
      </c>
      <c r="K378" s="7" t="s">
        <v>5</v>
      </c>
      <c r="L378" s="7" t="s">
        <v>6</v>
      </c>
      <c r="M378" s="7" t="s">
        <v>7</v>
      </c>
      <c r="N378" s="7" t="s">
        <v>8</v>
      </c>
      <c r="O378" s="7" t="s">
        <v>9</v>
      </c>
      <c r="P378" s="7" t="s">
        <v>10</v>
      </c>
      <c r="Q378" s="7" t="s">
        <v>11</v>
      </c>
      <c r="R378" s="8" t="s">
        <v>12</v>
      </c>
      <c r="S378" s="7" t="s">
        <v>13</v>
      </c>
      <c r="T378" s="8" t="s">
        <v>14</v>
      </c>
      <c r="U378" s="7" t="s">
        <v>15</v>
      </c>
      <c r="V378" s="8" t="s">
        <v>16</v>
      </c>
      <c r="W378" s="7" t="s">
        <v>17</v>
      </c>
      <c r="X378" s="8" t="s">
        <v>18</v>
      </c>
      <c r="Y378" s="7" t="s">
        <v>19</v>
      </c>
      <c r="Z378" s="7" t="s">
        <v>20</v>
      </c>
    </row>
    <row r="379" customFormat="false" ht="13.9" hidden="false" customHeight="true" outlineLevel="0" collapsed="false">
      <c r="A379" s="1" t="n">
        <v>6</v>
      </c>
      <c r="D379" s="21" t="s">
        <v>21</v>
      </c>
      <c r="E379" s="22" t="n">
        <v>111</v>
      </c>
      <c r="F379" s="22" t="s">
        <v>134</v>
      </c>
      <c r="G379" s="23" t="n">
        <f aca="false">G385</f>
        <v>0</v>
      </c>
      <c r="H379" s="23" t="n">
        <f aca="false">H385</f>
        <v>1625</v>
      </c>
      <c r="I379" s="23" t="n">
        <f aca="false">I385</f>
        <v>0</v>
      </c>
      <c r="J379" s="23" t="n">
        <f aca="false">J385</f>
        <v>366.13</v>
      </c>
      <c r="K379" s="23" t="n">
        <f aca="false">K385</f>
        <v>0</v>
      </c>
      <c r="L379" s="23" t="n">
        <f aca="false">L385</f>
        <v>0</v>
      </c>
      <c r="M379" s="23" t="n">
        <f aca="false">M385</f>
        <v>0</v>
      </c>
      <c r="N379" s="23" t="n">
        <f aca="false">N385</f>
        <v>0</v>
      </c>
      <c r="O379" s="23" t="n">
        <f aca="false">O385</f>
        <v>0</v>
      </c>
      <c r="P379" s="23" t="n">
        <f aca="false">P385</f>
        <v>0</v>
      </c>
      <c r="Q379" s="23" t="n">
        <f aca="false">Q385</f>
        <v>0</v>
      </c>
      <c r="R379" s="24" t="e">
        <f aca="false">Q379/$P379</f>
        <v>#DIV/0!</v>
      </c>
      <c r="S379" s="23" t="n">
        <f aca="false">S385</f>
        <v>0</v>
      </c>
      <c r="T379" s="24" t="e">
        <f aca="false">S379/$P379</f>
        <v>#DIV/0!</v>
      </c>
      <c r="U379" s="23" t="n">
        <f aca="false">U385</f>
        <v>0</v>
      </c>
      <c r="V379" s="24" t="e">
        <f aca="false">U379/$P379</f>
        <v>#DIV/0!</v>
      </c>
      <c r="W379" s="23" t="n">
        <f aca="false">W385</f>
        <v>0</v>
      </c>
      <c r="X379" s="24" t="e">
        <f aca="false">W379/$P379</f>
        <v>#DIV/0!</v>
      </c>
      <c r="Y379" s="23" t="n">
        <f aca="false">Y385</f>
        <v>0</v>
      </c>
      <c r="Z379" s="23" t="n">
        <f aca="false">Z385</f>
        <v>0</v>
      </c>
    </row>
    <row r="380" customFormat="false" ht="13.9" hidden="false" customHeight="true" outlineLevel="0" collapsed="false">
      <c r="A380" s="1" t="n">
        <v>6</v>
      </c>
      <c r="D380" s="21" t="s">
        <v>21</v>
      </c>
      <c r="E380" s="22" t="n">
        <v>41</v>
      </c>
      <c r="F380" s="22" t="s">
        <v>23</v>
      </c>
      <c r="G380" s="23" t="n">
        <f aca="false">G386+G414+G449</f>
        <v>42079.43</v>
      </c>
      <c r="H380" s="23" t="n">
        <f aca="false">H386+H414+H449</f>
        <v>45752.65</v>
      </c>
      <c r="I380" s="23" t="n">
        <f aca="false">I386+I414+I449</f>
        <v>40225</v>
      </c>
      <c r="J380" s="23" t="n">
        <f aca="false">J386+J414+J449</f>
        <v>28532.59</v>
      </c>
      <c r="K380" s="23" t="n">
        <f aca="false">K386+K414+K449</f>
        <v>37031</v>
      </c>
      <c r="L380" s="23" t="n">
        <f aca="false">L386+L414+L449</f>
        <v>0</v>
      </c>
      <c r="M380" s="23" t="n">
        <f aca="false">M386+M414+M449</f>
        <v>0</v>
      </c>
      <c r="N380" s="23" t="n">
        <f aca="false">N386+N414+N449</f>
        <v>0</v>
      </c>
      <c r="O380" s="23" t="n">
        <f aca="false">O386+O414+O449</f>
        <v>0</v>
      </c>
      <c r="P380" s="23" t="n">
        <f aca="false">P386+P414+P449</f>
        <v>37031</v>
      </c>
      <c r="Q380" s="23" t="n">
        <f aca="false">Q386+Q414+Q449</f>
        <v>0</v>
      </c>
      <c r="R380" s="24" t="n">
        <f aca="false">Q380/$P380</f>
        <v>0</v>
      </c>
      <c r="S380" s="23" t="n">
        <f aca="false">S386+S414+S449</f>
        <v>0</v>
      </c>
      <c r="T380" s="24" t="n">
        <f aca="false">S380/$P380</f>
        <v>0</v>
      </c>
      <c r="U380" s="23" t="n">
        <f aca="false">U386+U414+U449</f>
        <v>0</v>
      </c>
      <c r="V380" s="24" t="n">
        <f aca="false">U380/$P380</f>
        <v>0</v>
      </c>
      <c r="W380" s="23" t="n">
        <f aca="false">W386+W414+W449</f>
        <v>0</v>
      </c>
      <c r="X380" s="24" t="n">
        <f aca="false">W380/$P380</f>
        <v>0</v>
      </c>
      <c r="Y380" s="23" t="n">
        <f aca="false">Y386+Y414+Y449</f>
        <v>33531</v>
      </c>
      <c r="Z380" s="23" t="n">
        <f aca="false">Z386+Z414+Z449</f>
        <v>33531</v>
      </c>
    </row>
    <row r="381" customFormat="false" ht="13.9" hidden="false" customHeight="true" outlineLevel="0" collapsed="false">
      <c r="A381" s="1" t="n">
        <v>6</v>
      </c>
      <c r="D381" s="17"/>
      <c r="E381" s="18"/>
      <c r="F381" s="25" t="s">
        <v>124</v>
      </c>
      <c r="G381" s="26" t="n">
        <f aca="false">SUM(G379:G380)</f>
        <v>42079.43</v>
      </c>
      <c r="H381" s="26" t="n">
        <f aca="false">SUM(H379:H380)</f>
        <v>47377.65</v>
      </c>
      <c r="I381" s="26" t="n">
        <f aca="false">SUM(I379:I380)</f>
        <v>40225</v>
      </c>
      <c r="J381" s="26" t="n">
        <f aca="false">SUM(J379:J380)</f>
        <v>28898.72</v>
      </c>
      <c r="K381" s="26" t="n">
        <f aca="false">SUM(K379:K380)</f>
        <v>37031</v>
      </c>
      <c r="L381" s="26" t="n">
        <f aca="false">SUM(L379:L380)</f>
        <v>0</v>
      </c>
      <c r="M381" s="26" t="n">
        <f aca="false">SUM(M379:M380)</f>
        <v>0</v>
      </c>
      <c r="N381" s="26" t="n">
        <f aca="false">SUM(N379:N380)</f>
        <v>0</v>
      </c>
      <c r="O381" s="26" t="n">
        <f aca="false">SUM(O379:O380)</f>
        <v>0</v>
      </c>
      <c r="P381" s="26" t="n">
        <f aca="false">SUM(P379:P380)</f>
        <v>37031</v>
      </c>
      <c r="Q381" s="26" t="n">
        <f aca="false">SUM(Q379:Q380)</f>
        <v>0</v>
      </c>
      <c r="R381" s="27" t="n">
        <f aca="false">Q381/$P381</f>
        <v>0</v>
      </c>
      <c r="S381" s="26" t="n">
        <f aca="false">SUM(S379:S380)</f>
        <v>0</v>
      </c>
      <c r="T381" s="27" t="n">
        <f aca="false">S381/$P381</f>
        <v>0</v>
      </c>
      <c r="U381" s="26" t="n">
        <f aca="false">SUM(U379:U380)</f>
        <v>0</v>
      </c>
      <c r="V381" s="27" t="n">
        <f aca="false">U381/$P381</f>
        <v>0</v>
      </c>
      <c r="W381" s="26" t="n">
        <f aca="false">SUM(W379:W380)</f>
        <v>0</v>
      </c>
      <c r="X381" s="27" t="n">
        <f aca="false">W381/$P381</f>
        <v>0</v>
      </c>
      <c r="Y381" s="26" t="n">
        <f aca="false">SUM(Y379:Y380)</f>
        <v>33531</v>
      </c>
      <c r="Z381" s="26" t="n">
        <f aca="false">SUM(Z379:Z380)</f>
        <v>33531</v>
      </c>
    </row>
    <row r="383" customFormat="false" ht="13.9" hidden="false" customHeight="true" outlineLevel="0" collapsed="false">
      <c r="D383" s="28" t="s">
        <v>230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9"/>
      <c r="S383" s="28"/>
      <c r="T383" s="29"/>
      <c r="U383" s="28"/>
      <c r="V383" s="29"/>
      <c r="W383" s="28"/>
      <c r="X383" s="29"/>
      <c r="Y383" s="28"/>
      <c r="Z383" s="28"/>
    </row>
    <row r="384" customFormat="false" ht="13.9" hidden="false" customHeight="true" outlineLevel="0" collapsed="false">
      <c r="D384" s="114"/>
      <c r="E384" s="114"/>
      <c r="F384" s="114"/>
      <c r="G384" s="7" t="s">
        <v>1</v>
      </c>
      <c r="H384" s="7" t="s">
        <v>2</v>
      </c>
      <c r="I384" s="7" t="s">
        <v>3</v>
      </c>
      <c r="J384" s="7" t="s">
        <v>4</v>
      </c>
      <c r="K384" s="7" t="s">
        <v>5</v>
      </c>
      <c r="L384" s="7" t="s">
        <v>6</v>
      </c>
      <c r="M384" s="7" t="s">
        <v>7</v>
      </c>
      <c r="N384" s="7" t="s">
        <v>8</v>
      </c>
      <c r="O384" s="7" t="s">
        <v>9</v>
      </c>
      <c r="P384" s="7" t="s">
        <v>10</v>
      </c>
      <c r="Q384" s="7" t="s">
        <v>11</v>
      </c>
      <c r="R384" s="8" t="s">
        <v>12</v>
      </c>
      <c r="S384" s="7" t="s">
        <v>13</v>
      </c>
      <c r="T384" s="8" t="s">
        <v>14</v>
      </c>
      <c r="U384" s="7" t="s">
        <v>15</v>
      </c>
      <c r="V384" s="8" t="s">
        <v>16</v>
      </c>
      <c r="W384" s="7" t="s">
        <v>17</v>
      </c>
      <c r="X384" s="8" t="s">
        <v>18</v>
      </c>
      <c r="Y384" s="7" t="s">
        <v>19</v>
      </c>
      <c r="Z384" s="7" t="s">
        <v>20</v>
      </c>
    </row>
    <row r="385" customFormat="false" ht="13.9" hidden="false" customHeight="true" outlineLevel="0" collapsed="false">
      <c r="A385" s="1" t="n">
        <v>6</v>
      </c>
      <c r="B385" s="1" t="n">
        <v>1</v>
      </c>
      <c r="D385" s="30" t="s">
        <v>21</v>
      </c>
      <c r="E385" s="10" t="n">
        <v>111</v>
      </c>
      <c r="F385" s="10" t="s">
        <v>134</v>
      </c>
      <c r="G385" s="11" t="n">
        <f aca="false">G392</f>
        <v>0</v>
      </c>
      <c r="H385" s="11" t="n">
        <f aca="false">H392</f>
        <v>1625</v>
      </c>
      <c r="I385" s="11" t="n">
        <f aca="false">I392</f>
        <v>0</v>
      </c>
      <c r="J385" s="11" t="n">
        <f aca="false">J392</f>
        <v>366.13</v>
      </c>
      <c r="K385" s="11" t="n">
        <f aca="false">K392</f>
        <v>0</v>
      </c>
      <c r="L385" s="11" t="n">
        <f aca="false">L392</f>
        <v>0</v>
      </c>
      <c r="M385" s="11" t="n">
        <f aca="false">M392</f>
        <v>0</v>
      </c>
      <c r="N385" s="11" t="n">
        <f aca="false">N392</f>
        <v>0</v>
      </c>
      <c r="O385" s="11" t="n">
        <f aca="false">O392</f>
        <v>0</v>
      </c>
      <c r="P385" s="11" t="n">
        <f aca="false">P392</f>
        <v>0</v>
      </c>
      <c r="Q385" s="11" t="n">
        <f aca="false">Q392</f>
        <v>0</v>
      </c>
      <c r="R385" s="12" t="e">
        <f aca="false">Q385/$P385</f>
        <v>#DIV/0!</v>
      </c>
      <c r="S385" s="11" t="n">
        <f aca="false">S392</f>
        <v>0</v>
      </c>
      <c r="T385" s="12" t="e">
        <f aca="false">S385/$P385</f>
        <v>#DIV/0!</v>
      </c>
      <c r="U385" s="11" t="n">
        <f aca="false">U392</f>
        <v>0</v>
      </c>
      <c r="V385" s="12" t="e">
        <f aca="false">U385/$P385</f>
        <v>#DIV/0!</v>
      </c>
      <c r="W385" s="11" t="n">
        <f aca="false">W392</f>
        <v>0</v>
      </c>
      <c r="X385" s="12" t="e">
        <f aca="false">W385/$P385</f>
        <v>#DIV/0!</v>
      </c>
      <c r="Y385" s="11" t="n">
        <f aca="false">Y392</f>
        <v>0</v>
      </c>
      <c r="Z385" s="11" t="n">
        <f aca="false">Z392</f>
        <v>0</v>
      </c>
    </row>
    <row r="386" customFormat="false" ht="13.9" hidden="false" customHeight="true" outlineLevel="0" collapsed="false">
      <c r="A386" s="1" t="n">
        <v>6</v>
      </c>
      <c r="B386" s="1" t="n">
        <v>1</v>
      </c>
      <c r="D386" s="30" t="s">
        <v>21</v>
      </c>
      <c r="E386" s="10" t="n">
        <v>41</v>
      </c>
      <c r="F386" s="10" t="s">
        <v>23</v>
      </c>
      <c r="G386" s="11" t="n">
        <f aca="false">G396+G404</f>
        <v>9275.47</v>
      </c>
      <c r="H386" s="11" t="n">
        <f aca="false">H396+H404</f>
        <v>10099.93</v>
      </c>
      <c r="I386" s="11" t="n">
        <f aca="false">I396+I404</f>
        <v>9214</v>
      </c>
      <c r="J386" s="11" t="n">
        <f aca="false">J396+J404</f>
        <v>7928.45</v>
      </c>
      <c r="K386" s="11" t="n">
        <f aca="false">K396+K404</f>
        <v>10972</v>
      </c>
      <c r="L386" s="11" t="n">
        <f aca="false">L396+L404</f>
        <v>0</v>
      </c>
      <c r="M386" s="11" t="n">
        <f aca="false">M396+M404</f>
        <v>0</v>
      </c>
      <c r="N386" s="11" t="n">
        <f aca="false">N396+N404</f>
        <v>0</v>
      </c>
      <c r="O386" s="11" t="n">
        <f aca="false">O396+O404</f>
        <v>0</v>
      </c>
      <c r="P386" s="11" t="n">
        <f aca="false">P396+P404</f>
        <v>10972</v>
      </c>
      <c r="Q386" s="11" t="n">
        <f aca="false">Q396+Q404</f>
        <v>0</v>
      </c>
      <c r="R386" s="12" t="n">
        <f aca="false">Q386/$P386</f>
        <v>0</v>
      </c>
      <c r="S386" s="11" t="n">
        <f aca="false">S396+S404</f>
        <v>0</v>
      </c>
      <c r="T386" s="12" t="n">
        <f aca="false">S386/$P386</f>
        <v>0</v>
      </c>
      <c r="U386" s="11" t="n">
        <f aca="false">U396+U404</f>
        <v>0</v>
      </c>
      <c r="V386" s="12" t="n">
        <f aca="false">U386/$P386</f>
        <v>0</v>
      </c>
      <c r="W386" s="11" t="n">
        <f aca="false">W396+W404</f>
        <v>0</v>
      </c>
      <c r="X386" s="12" t="n">
        <f aca="false">W386/$P386</f>
        <v>0</v>
      </c>
      <c r="Y386" s="11" t="n">
        <f aca="false">Y396+Y404</f>
        <v>10972</v>
      </c>
      <c r="Z386" s="11" t="n">
        <f aca="false">Z396+Z404</f>
        <v>10972</v>
      </c>
    </row>
    <row r="387" customFormat="false" ht="13.9" hidden="false" customHeight="true" outlineLevel="0" collapsed="false">
      <c r="A387" s="1" t="n">
        <v>6</v>
      </c>
      <c r="B387" s="1" t="n">
        <v>1</v>
      </c>
      <c r="D387" s="17"/>
      <c r="E387" s="18"/>
      <c r="F387" s="13" t="s">
        <v>124</v>
      </c>
      <c r="G387" s="14" t="n">
        <f aca="false">SUM(G385:G386)</f>
        <v>9275.47</v>
      </c>
      <c r="H387" s="14" t="n">
        <f aca="false">SUM(H385:H386)</f>
        <v>11724.93</v>
      </c>
      <c r="I387" s="14" t="n">
        <f aca="false">SUM(I385:I386)</f>
        <v>9214</v>
      </c>
      <c r="J387" s="14" t="n">
        <f aca="false">SUM(J385:J386)</f>
        <v>8294.58</v>
      </c>
      <c r="K387" s="14" t="n">
        <f aca="false">SUM(K385:K386)</f>
        <v>10972</v>
      </c>
      <c r="L387" s="14" t="n">
        <f aca="false">SUM(L385:L386)</f>
        <v>0</v>
      </c>
      <c r="M387" s="14" t="n">
        <f aca="false">SUM(M385:M386)</f>
        <v>0</v>
      </c>
      <c r="N387" s="14" t="n">
        <f aca="false">SUM(N385:N386)</f>
        <v>0</v>
      </c>
      <c r="O387" s="14" t="n">
        <f aca="false">SUM(O385:O386)</f>
        <v>0</v>
      </c>
      <c r="P387" s="14" t="n">
        <f aca="false">SUM(P385:P386)</f>
        <v>10972</v>
      </c>
      <c r="Q387" s="14" t="n">
        <f aca="false">SUM(Q385:Q386)</f>
        <v>0</v>
      </c>
      <c r="R387" s="15" t="n">
        <f aca="false">Q387/$P387</f>
        <v>0</v>
      </c>
      <c r="S387" s="14" t="n">
        <f aca="false">SUM(S385:S386)</f>
        <v>0</v>
      </c>
      <c r="T387" s="15" t="n">
        <f aca="false">S387/$P387</f>
        <v>0</v>
      </c>
      <c r="U387" s="14" t="n">
        <f aca="false">SUM(U385:U386)</f>
        <v>0</v>
      </c>
      <c r="V387" s="15" t="n">
        <f aca="false">U387/$P387</f>
        <v>0</v>
      </c>
      <c r="W387" s="14" t="n">
        <f aca="false">SUM(W385:W386)</f>
        <v>0</v>
      </c>
      <c r="X387" s="15" t="n">
        <f aca="false">W387/$P387</f>
        <v>0</v>
      </c>
      <c r="Y387" s="14" t="n">
        <f aca="false">SUM(Y385:Y386)</f>
        <v>10972</v>
      </c>
      <c r="Z387" s="14" t="n">
        <f aca="false">SUM(Z385:Z386)</f>
        <v>10972</v>
      </c>
    </row>
    <row r="389" customFormat="false" ht="13.9" hidden="false" customHeight="true" outlineLevel="0" collapsed="false">
      <c r="D389" s="60" t="s">
        <v>231</v>
      </c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1"/>
      <c r="S389" s="60"/>
      <c r="T389" s="61"/>
      <c r="U389" s="60"/>
      <c r="V389" s="61"/>
      <c r="W389" s="60"/>
      <c r="X389" s="61"/>
      <c r="Y389" s="60"/>
      <c r="Z389" s="60"/>
    </row>
    <row r="390" customFormat="false" ht="13.9" hidden="false" customHeight="true" outlineLevel="0" collapsed="false">
      <c r="D390" s="7" t="s">
        <v>33</v>
      </c>
      <c r="E390" s="7" t="s">
        <v>34</v>
      </c>
      <c r="F390" s="7" t="s">
        <v>35</v>
      </c>
      <c r="G390" s="7" t="s">
        <v>1</v>
      </c>
      <c r="H390" s="7" t="s">
        <v>2</v>
      </c>
      <c r="I390" s="7" t="s">
        <v>3</v>
      </c>
      <c r="J390" s="7" t="s">
        <v>4</v>
      </c>
      <c r="K390" s="7" t="s">
        <v>5</v>
      </c>
      <c r="L390" s="7" t="s">
        <v>6</v>
      </c>
      <c r="M390" s="7" t="s">
        <v>7</v>
      </c>
      <c r="N390" s="7" t="s">
        <v>8</v>
      </c>
      <c r="O390" s="7" t="s">
        <v>9</v>
      </c>
      <c r="P390" s="7" t="s">
        <v>10</v>
      </c>
      <c r="Q390" s="7" t="s">
        <v>11</v>
      </c>
      <c r="R390" s="8" t="s">
        <v>12</v>
      </c>
      <c r="S390" s="7" t="s">
        <v>13</v>
      </c>
      <c r="T390" s="8" t="s">
        <v>14</v>
      </c>
      <c r="U390" s="7" t="s">
        <v>15</v>
      </c>
      <c r="V390" s="8" t="s">
        <v>16</v>
      </c>
      <c r="W390" s="7" t="s">
        <v>17</v>
      </c>
      <c r="X390" s="8" t="s">
        <v>18</v>
      </c>
      <c r="Y390" s="7" t="s">
        <v>19</v>
      </c>
      <c r="Z390" s="7" t="s">
        <v>20</v>
      </c>
    </row>
    <row r="391" customFormat="false" ht="13.9" hidden="false" customHeight="true" outlineLevel="0" collapsed="false">
      <c r="A391" s="1" t="n">
        <v>6</v>
      </c>
      <c r="B391" s="1" t="n">
        <v>1</v>
      </c>
      <c r="C391" s="1" t="n">
        <v>1</v>
      </c>
      <c r="D391" s="74" t="s">
        <v>232</v>
      </c>
      <c r="E391" s="10" t="n">
        <v>630</v>
      </c>
      <c r="F391" s="10" t="s">
        <v>131</v>
      </c>
      <c r="G391" s="11" t="n">
        <v>0</v>
      </c>
      <c r="H391" s="11" t="n">
        <v>1625</v>
      </c>
      <c r="I391" s="11" t="n">
        <v>0</v>
      </c>
      <c r="J391" s="11" t="n">
        <v>366.13</v>
      </c>
      <c r="K391" s="11" t="n">
        <v>0</v>
      </c>
      <c r="L391" s="11"/>
      <c r="M391" s="11"/>
      <c r="N391" s="11"/>
      <c r="O391" s="11"/>
      <c r="P391" s="11" t="n">
        <f aca="false">K391+SUM(L391:O391)</f>
        <v>0</v>
      </c>
      <c r="Q391" s="11"/>
      <c r="R391" s="12" t="e">
        <f aca="false">Q391/$P391</f>
        <v>#DIV/0!</v>
      </c>
      <c r="S391" s="11"/>
      <c r="T391" s="12" t="e">
        <f aca="false">S391/$P391</f>
        <v>#DIV/0!</v>
      </c>
      <c r="U391" s="11"/>
      <c r="V391" s="12" t="e">
        <f aca="false">U391/$P391</f>
        <v>#DIV/0!</v>
      </c>
      <c r="W391" s="11"/>
      <c r="X391" s="12" t="e">
        <f aca="false">W391/$P391</f>
        <v>#DIV/0!</v>
      </c>
      <c r="Y391" s="11" t="n">
        <v>0</v>
      </c>
      <c r="Z391" s="11" t="n">
        <f aca="false">Y391</f>
        <v>0</v>
      </c>
    </row>
    <row r="392" customFormat="false" ht="13.9" hidden="false" customHeight="true" outlineLevel="0" collapsed="false">
      <c r="A392" s="1" t="n">
        <v>6</v>
      </c>
      <c r="B392" s="1" t="n">
        <v>1</v>
      </c>
      <c r="C392" s="1" t="n">
        <v>1</v>
      </c>
      <c r="D392" s="75" t="s">
        <v>21</v>
      </c>
      <c r="E392" s="76" t="s">
        <v>233</v>
      </c>
      <c r="F392" s="35" t="s">
        <v>134</v>
      </c>
      <c r="G392" s="36" t="n">
        <f aca="false">SUM(G391:G391)</f>
        <v>0</v>
      </c>
      <c r="H392" s="36" t="n">
        <f aca="false">SUM(H391:H391)</f>
        <v>1625</v>
      </c>
      <c r="I392" s="36" t="n">
        <f aca="false">SUM(I391:I391)</f>
        <v>0</v>
      </c>
      <c r="J392" s="36" t="n">
        <f aca="false">SUM(J391:J391)</f>
        <v>366.13</v>
      </c>
      <c r="K392" s="36" t="n">
        <f aca="false">SUM(K391:K391)</f>
        <v>0</v>
      </c>
      <c r="L392" s="36" t="n">
        <f aca="false">SUM(L391:L391)</f>
        <v>0</v>
      </c>
      <c r="M392" s="36" t="n">
        <f aca="false">SUM(M391:M391)</f>
        <v>0</v>
      </c>
      <c r="N392" s="36" t="n">
        <f aca="false">SUM(N391:N391)</f>
        <v>0</v>
      </c>
      <c r="O392" s="36" t="n">
        <f aca="false">SUM(O391:O391)</f>
        <v>0</v>
      </c>
      <c r="P392" s="36" t="n">
        <f aca="false">SUM(P391:P391)</f>
        <v>0</v>
      </c>
      <c r="Q392" s="36" t="n">
        <f aca="false">SUM(Q391:Q391)</f>
        <v>0</v>
      </c>
      <c r="R392" s="37" t="e">
        <f aca="false">Q392/$P392</f>
        <v>#DIV/0!</v>
      </c>
      <c r="S392" s="36" t="n">
        <f aca="false">SUM(S391:S391)</f>
        <v>0</v>
      </c>
      <c r="T392" s="37" t="e">
        <f aca="false">S392/$P392</f>
        <v>#DIV/0!</v>
      </c>
      <c r="U392" s="36" t="n">
        <f aca="false">SUM(U391:U391)</f>
        <v>0</v>
      </c>
      <c r="V392" s="37" t="e">
        <f aca="false">U392/$P392</f>
        <v>#DIV/0!</v>
      </c>
      <c r="W392" s="36" t="n">
        <f aca="false">SUM(W391:W391)</f>
        <v>0</v>
      </c>
      <c r="X392" s="37" t="e">
        <f aca="false">W392/$P392</f>
        <v>#DIV/0!</v>
      </c>
      <c r="Y392" s="36" t="n">
        <f aca="false">SUM(Y391:Y391)</f>
        <v>0</v>
      </c>
      <c r="Z392" s="36" t="n">
        <f aca="false">SUM(Z391:Z391)</f>
        <v>0</v>
      </c>
    </row>
    <row r="393" customFormat="false" ht="13.9" hidden="false" customHeight="true" outlineLevel="0" collapsed="false">
      <c r="A393" s="1" t="n">
        <v>6</v>
      </c>
      <c r="B393" s="1" t="n">
        <v>1</v>
      </c>
      <c r="C393" s="1" t="n">
        <v>1</v>
      </c>
      <c r="D393" s="38" t="s">
        <v>232</v>
      </c>
      <c r="E393" s="10" t="n">
        <v>620</v>
      </c>
      <c r="F393" s="10" t="s">
        <v>130</v>
      </c>
      <c r="G393" s="11" t="n">
        <v>0</v>
      </c>
      <c r="H393" s="11" t="n">
        <v>108.24</v>
      </c>
      <c r="I393" s="11" t="n">
        <v>109</v>
      </c>
      <c r="J393" s="11" t="n">
        <v>0</v>
      </c>
      <c r="K393" s="11" t="n">
        <v>0</v>
      </c>
      <c r="L393" s="11"/>
      <c r="M393" s="11"/>
      <c r="N393" s="11"/>
      <c r="O393" s="11"/>
      <c r="P393" s="11" t="n">
        <f aca="false">K393+SUM(L393:O393)</f>
        <v>0</v>
      </c>
      <c r="Q393" s="11"/>
      <c r="R393" s="12" t="e">
        <f aca="false">Q393/$P393</f>
        <v>#DIV/0!</v>
      </c>
      <c r="S393" s="11"/>
      <c r="T393" s="12" t="e">
        <f aca="false">S393/$P393</f>
        <v>#DIV/0!</v>
      </c>
      <c r="U393" s="11"/>
      <c r="V393" s="12" t="e">
        <f aca="false">U393/$P393</f>
        <v>#DIV/0!</v>
      </c>
      <c r="W393" s="11"/>
      <c r="X393" s="12" t="e">
        <f aca="false">W393/$P393</f>
        <v>#DIV/0!</v>
      </c>
      <c r="Y393" s="11" t="n">
        <f aca="false">K393</f>
        <v>0</v>
      </c>
      <c r="Z393" s="11" t="n">
        <f aca="false">Y393</f>
        <v>0</v>
      </c>
    </row>
    <row r="394" customFormat="false" ht="13.9" hidden="false" customHeight="true" outlineLevel="0" collapsed="false">
      <c r="A394" s="1" t="n">
        <v>6</v>
      </c>
      <c r="B394" s="1" t="n">
        <v>1</v>
      </c>
      <c r="C394" s="1" t="n">
        <v>1</v>
      </c>
      <c r="D394" s="38" t="s">
        <v>232</v>
      </c>
      <c r="E394" s="10" t="n">
        <v>630</v>
      </c>
      <c r="F394" s="10" t="s">
        <v>131</v>
      </c>
      <c r="G394" s="11" t="n">
        <v>2275.47</v>
      </c>
      <c r="H394" s="11" t="n">
        <v>2841.69</v>
      </c>
      <c r="I394" s="11" t="n">
        <v>3105</v>
      </c>
      <c r="J394" s="11" t="n">
        <v>1628.45</v>
      </c>
      <c r="K394" s="11" t="n">
        <v>1222</v>
      </c>
      <c r="L394" s="11"/>
      <c r="M394" s="11"/>
      <c r="N394" s="11"/>
      <c r="O394" s="11"/>
      <c r="P394" s="11" t="n">
        <f aca="false">K394+SUM(L394:O394)</f>
        <v>1222</v>
      </c>
      <c r="Q394" s="11"/>
      <c r="R394" s="12" t="n">
        <f aca="false">Q394/$P394</f>
        <v>0</v>
      </c>
      <c r="S394" s="11"/>
      <c r="T394" s="12" t="n">
        <f aca="false">S394/$P394</f>
        <v>0</v>
      </c>
      <c r="U394" s="11"/>
      <c r="V394" s="12" t="n">
        <f aca="false">U394/$P394</f>
        <v>0</v>
      </c>
      <c r="W394" s="11"/>
      <c r="X394" s="12" t="n">
        <f aca="false">W394/$P394</f>
        <v>0</v>
      </c>
      <c r="Y394" s="11" t="n">
        <f aca="false">K394</f>
        <v>1222</v>
      </c>
      <c r="Z394" s="11" t="n">
        <f aca="false">Y394</f>
        <v>1222</v>
      </c>
    </row>
    <row r="395" customFormat="false" ht="13.9" hidden="false" customHeight="true" outlineLevel="0" collapsed="false">
      <c r="A395" s="1" t="n">
        <v>6</v>
      </c>
      <c r="B395" s="1" t="n">
        <v>1</v>
      </c>
      <c r="C395" s="1" t="n">
        <v>1</v>
      </c>
      <c r="D395" s="38" t="s">
        <v>232</v>
      </c>
      <c r="E395" s="10" t="n">
        <v>640</v>
      </c>
      <c r="F395" s="10" t="s">
        <v>132</v>
      </c>
      <c r="G395" s="11" t="n">
        <v>5800</v>
      </c>
      <c r="H395" s="11" t="n">
        <v>5450</v>
      </c>
      <c r="I395" s="11" t="n">
        <v>4500</v>
      </c>
      <c r="J395" s="11" t="n">
        <v>4800</v>
      </c>
      <c r="K395" s="11" t="n">
        <v>5000</v>
      </c>
      <c r="L395" s="11"/>
      <c r="M395" s="11"/>
      <c r="N395" s="11"/>
      <c r="O395" s="11"/>
      <c r="P395" s="11" t="n">
        <f aca="false">K395+SUM(L395:O395)</f>
        <v>5000</v>
      </c>
      <c r="Q395" s="11"/>
      <c r="R395" s="12" t="n">
        <f aca="false">Q395/$P395</f>
        <v>0</v>
      </c>
      <c r="S395" s="11"/>
      <c r="T395" s="12" t="n">
        <f aca="false">S395/$P395</f>
        <v>0</v>
      </c>
      <c r="U395" s="11"/>
      <c r="V395" s="12" t="n">
        <f aca="false">U395/$P395</f>
        <v>0</v>
      </c>
      <c r="W395" s="11"/>
      <c r="X395" s="12" t="n">
        <f aca="false">W395/$P395</f>
        <v>0</v>
      </c>
      <c r="Y395" s="11" t="n">
        <f aca="false">K395</f>
        <v>5000</v>
      </c>
      <c r="Z395" s="11" t="n">
        <f aca="false">Y395</f>
        <v>5000</v>
      </c>
    </row>
    <row r="396" customFormat="false" ht="13.9" hidden="false" customHeight="true" outlineLevel="0" collapsed="false">
      <c r="A396" s="1" t="n">
        <v>6</v>
      </c>
      <c r="B396" s="1" t="n">
        <v>1</v>
      </c>
      <c r="C396" s="1" t="n">
        <v>1</v>
      </c>
      <c r="D396" s="75" t="s">
        <v>21</v>
      </c>
      <c r="E396" s="35" t="n">
        <v>41</v>
      </c>
      <c r="F396" s="35" t="s">
        <v>23</v>
      </c>
      <c r="G396" s="36" t="n">
        <f aca="false">SUM(G393:G395)</f>
        <v>8075.47</v>
      </c>
      <c r="H396" s="36" t="n">
        <f aca="false">SUM(H393:H395)</f>
        <v>8399.93</v>
      </c>
      <c r="I396" s="36" t="n">
        <f aca="false">SUM(I393:I395)</f>
        <v>7714</v>
      </c>
      <c r="J396" s="36" t="n">
        <f aca="false">SUM(J393:J395)</f>
        <v>6428.45</v>
      </c>
      <c r="K396" s="36" t="n">
        <f aca="false">SUM(K393:K395)</f>
        <v>6222</v>
      </c>
      <c r="L396" s="36" t="n">
        <f aca="false">SUM(L393:L395)</f>
        <v>0</v>
      </c>
      <c r="M396" s="36" t="n">
        <f aca="false">SUM(M393:M395)</f>
        <v>0</v>
      </c>
      <c r="N396" s="36" t="n">
        <f aca="false">SUM(N393:N395)</f>
        <v>0</v>
      </c>
      <c r="O396" s="36" t="n">
        <f aca="false">SUM(O393:O395)</f>
        <v>0</v>
      </c>
      <c r="P396" s="36" t="n">
        <f aca="false">SUM(P393:P395)</f>
        <v>6222</v>
      </c>
      <c r="Q396" s="36" t="n">
        <f aca="false">SUM(Q393:Q395)</f>
        <v>0</v>
      </c>
      <c r="R396" s="37" t="n">
        <f aca="false">Q396/$P396</f>
        <v>0</v>
      </c>
      <c r="S396" s="36" t="n">
        <f aca="false">SUM(S393:S395)</f>
        <v>0</v>
      </c>
      <c r="T396" s="37" t="n">
        <f aca="false">S396/$P396</f>
        <v>0</v>
      </c>
      <c r="U396" s="36" t="n">
        <f aca="false">SUM(U393:U395)</f>
        <v>0</v>
      </c>
      <c r="V396" s="37" t="n">
        <f aca="false">U396/$P396</f>
        <v>0</v>
      </c>
      <c r="W396" s="36" t="n">
        <f aca="false">SUM(W393:W395)</f>
        <v>0</v>
      </c>
      <c r="X396" s="37" t="n">
        <f aca="false">W396/$P396</f>
        <v>0</v>
      </c>
      <c r="Y396" s="36" t="n">
        <f aca="false">SUM(Y393:Y395)</f>
        <v>6222</v>
      </c>
      <c r="Z396" s="36" t="n">
        <f aca="false">SUM(Z393:Z395)</f>
        <v>6222</v>
      </c>
    </row>
    <row r="397" customFormat="false" ht="13.9" hidden="false" customHeight="true" outlineLevel="0" collapsed="false">
      <c r="A397" s="1" t="n">
        <v>6</v>
      </c>
      <c r="B397" s="1" t="n">
        <v>1</v>
      </c>
      <c r="C397" s="1" t="n">
        <v>1</v>
      </c>
      <c r="D397" s="77"/>
      <c r="E397" s="78"/>
      <c r="F397" s="13" t="s">
        <v>124</v>
      </c>
      <c r="G397" s="14" t="n">
        <f aca="false">G392+G396</f>
        <v>8075.47</v>
      </c>
      <c r="H397" s="14" t="n">
        <f aca="false">H392+H396</f>
        <v>10024.93</v>
      </c>
      <c r="I397" s="14" t="n">
        <f aca="false">I392+I396</f>
        <v>7714</v>
      </c>
      <c r="J397" s="14" t="n">
        <f aca="false">J392+J396</f>
        <v>6794.58</v>
      </c>
      <c r="K397" s="14" t="n">
        <f aca="false">K392+K396</f>
        <v>6222</v>
      </c>
      <c r="L397" s="14" t="n">
        <f aca="false">L392+L396</f>
        <v>0</v>
      </c>
      <c r="M397" s="14" t="n">
        <f aca="false">M392+M396</f>
        <v>0</v>
      </c>
      <c r="N397" s="14" t="n">
        <f aca="false">N392+N396</f>
        <v>0</v>
      </c>
      <c r="O397" s="14" t="n">
        <f aca="false">O392+O396</f>
        <v>0</v>
      </c>
      <c r="P397" s="14" t="n">
        <f aca="false">P392+P396</f>
        <v>6222</v>
      </c>
      <c r="Q397" s="14" t="n">
        <f aca="false">Q392+Q396</f>
        <v>0</v>
      </c>
      <c r="R397" s="15" t="n">
        <f aca="false">Q397/$P397</f>
        <v>0</v>
      </c>
      <c r="S397" s="14" t="n">
        <f aca="false">S392+S396</f>
        <v>0</v>
      </c>
      <c r="T397" s="15" t="n">
        <f aca="false">S397/$P397</f>
        <v>0</v>
      </c>
      <c r="U397" s="14" t="n">
        <f aca="false">U392+U396</f>
        <v>0</v>
      </c>
      <c r="V397" s="15" t="n">
        <f aca="false">U397/$P397</f>
        <v>0</v>
      </c>
      <c r="W397" s="14" t="n">
        <f aca="false">W392+W396</f>
        <v>0</v>
      </c>
      <c r="X397" s="15" t="n">
        <f aca="false">W397/$P397</f>
        <v>0</v>
      </c>
      <c r="Y397" s="14" t="n">
        <f aca="false">Y392+Y396</f>
        <v>6222</v>
      </c>
      <c r="Z397" s="14" t="n">
        <f aca="false">Z392+Z396</f>
        <v>6222</v>
      </c>
    </row>
    <row r="399" customFormat="false" ht="13.9" hidden="false" customHeight="true" outlineLevel="0" collapsed="false">
      <c r="E399" s="115" t="s">
        <v>57</v>
      </c>
      <c r="F399" s="116" t="s">
        <v>149</v>
      </c>
      <c r="G399" s="117" t="n">
        <v>308</v>
      </c>
      <c r="H399" s="117" t="n">
        <v>380.76</v>
      </c>
      <c r="I399" s="117" t="n">
        <v>700</v>
      </c>
      <c r="J399" s="117" t="n">
        <v>869</v>
      </c>
      <c r="K399" s="117" t="n">
        <v>462</v>
      </c>
      <c r="L399" s="117"/>
      <c r="M399" s="117"/>
      <c r="N399" s="117"/>
      <c r="O399" s="117"/>
      <c r="P399" s="117" t="n">
        <f aca="false">K399+SUM(L399:O399)</f>
        <v>462</v>
      </c>
      <c r="Q399" s="117"/>
      <c r="R399" s="126" t="n">
        <f aca="false">Q399/$P399</f>
        <v>0</v>
      </c>
      <c r="S399" s="117"/>
      <c r="T399" s="126" t="n">
        <f aca="false">S399/$P399</f>
        <v>0</v>
      </c>
      <c r="U399" s="117"/>
      <c r="V399" s="126" t="n">
        <f aca="false">U399/$P399</f>
        <v>0</v>
      </c>
      <c r="W399" s="117"/>
      <c r="X399" s="127" t="n">
        <f aca="false">W399/$P399</f>
        <v>0</v>
      </c>
      <c r="Y399" s="118" t="n">
        <f aca="false">K399</f>
        <v>462</v>
      </c>
      <c r="Z399" s="121" t="n">
        <f aca="false">Y399</f>
        <v>462</v>
      </c>
    </row>
    <row r="401" customFormat="false" ht="13.9" hidden="false" customHeight="true" outlineLevel="0" collapsed="false">
      <c r="D401" s="60" t="s">
        <v>234</v>
      </c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1"/>
      <c r="S401" s="60"/>
      <c r="T401" s="61"/>
      <c r="U401" s="60"/>
      <c r="V401" s="61"/>
      <c r="W401" s="60"/>
      <c r="X401" s="61"/>
      <c r="Y401" s="60"/>
      <c r="Z401" s="60"/>
    </row>
    <row r="402" customFormat="false" ht="13.9" hidden="false" customHeight="true" outlineLevel="0" collapsed="false">
      <c r="D402" s="7" t="s">
        <v>33</v>
      </c>
      <c r="E402" s="7" t="s">
        <v>34</v>
      </c>
      <c r="F402" s="7" t="s">
        <v>35</v>
      </c>
      <c r="G402" s="7" t="s">
        <v>1</v>
      </c>
      <c r="H402" s="7" t="s">
        <v>2</v>
      </c>
      <c r="I402" s="7" t="s">
        <v>3</v>
      </c>
      <c r="J402" s="7" t="s">
        <v>4</v>
      </c>
      <c r="K402" s="7" t="s">
        <v>5</v>
      </c>
      <c r="L402" s="7" t="s">
        <v>6</v>
      </c>
      <c r="M402" s="7" t="s">
        <v>7</v>
      </c>
      <c r="N402" s="7" t="s">
        <v>8</v>
      </c>
      <c r="O402" s="7" t="s">
        <v>9</v>
      </c>
      <c r="P402" s="7" t="s">
        <v>10</v>
      </c>
      <c r="Q402" s="7" t="s">
        <v>11</v>
      </c>
      <c r="R402" s="8" t="s">
        <v>12</v>
      </c>
      <c r="S402" s="7" t="s">
        <v>13</v>
      </c>
      <c r="T402" s="8" t="s">
        <v>14</v>
      </c>
      <c r="U402" s="7" t="s">
        <v>15</v>
      </c>
      <c r="V402" s="8" t="s">
        <v>16</v>
      </c>
      <c r="W402" s="7" t="s">
        <v>17</v>
      </c>
      <c r="X402" s="8" t="s">
        <v>18</v>
      </c>
      <c r="Y402" s="7" t="s">
        <v>19</v>
      </c>
      <c r="Z402" s="7" t="s">
        <v>20</v>
      </c>
    </row>
    <row r="403" customFormat="false" ht="13.9" hidden="false" customHeight="true" outlineLevel="0" collapsed="false">
      <c r="A403" s="1" t="n">
        <v>6</v>
      </c>
      <c r="B403" s="1" t="n">
        <v>1</v>
      </c>
      <c r="C403" s="1" t="n">
        <v>2</v>
      </c>
      <c r="D403" s="74" t="s">
        <v>232</v>
      </c>
      <c r="E403" s="10" t="n">
        <v>640</v>
      </c>
      <c r="F403" s="10" t="s">
        <v>132</v>
      </c>
      <c r="G403" s="11" t="n">
        <v>1200</v>
      </c>
      <c r="H403" s="11" t="n">
        <v>1700</v>
      </c>
      <c r="I403" s="11" t="n">
        <f aca="false">SUM(I406:I409)</f>
        <v>1500</v>
      </c>
      <c r="J403" s="11" t="n">
        <v>1500</v>
      </c>
      <c r="K403" s="11" t="n">
        <f aca="false">SUM(K406:K409)</f>
        <v>4750</v>
      </c>
      <c r="L403" s="11"/>
      <c r="M403" s="11"/>
      <c r="N403" s="11"/>
      <c r="O403" s="11"/>
      <c r="P403" s="11" t="n">
        <f aca="false">K403+SUM(L403:O403)</f>
        <v>4750</v>
      </c>
      <c r="Q403" s="11"/>
      <c r="R403" s="12" t="n">
        <f aca="false">Q403/$P403</f>
        <v>0</v>
      </c>
      <c r="S403" s="11"/>
      <c r="T403" s="12" t="n">
        <f aca="false">S403/$P403</f>
        <v>0</v>
      </c>
      <c r="U403" s="11"/>
      <c r="V403" s="12" t="n">
        <f aca="false">U403/$P403</f>
        <v>0</v>
      </c>
      <c r="W403" s="11"/>
      <c r="X403" s="12" t="n">
        <f aca="false">W403/$P403</f>
        <v>0</v>
      </c>
      <c r="Y403" s="11" t="n">
        <f aca="false">SUM(Y406:Y409)</f>
        <v>4750</v>
      </c>
      <c r="Z403" s="11" t="n">
        <f aca="false">SUM(Z406:Z409)</f>
        <v>4750</v>
      </c>
    </row>
    <row r="404" customFormat="false" ht="13.9" hidden="false" customHeight="true" outlineLevel="0" collapsed="false">
      <c r="A404" s="1" t="n">
        <v>6</v>
      </c>
      <c r="B404" s="1" t="n">
        <v>1</v>
      </c>
      <c r="C404" s="1" t="n">
        <v>2</v>
      </c>
      <c r="D404" s="67" t="s">
        <v>21</v>
      </c>
      <c r="E404" s="13" t="n">
        <v>41</v>
      </c>
      <c r="F404" s="13" t="s">
        <v>23</v>
      </c>
      <c r="G404" s="14" t="n">
        <f aca="false">SUM(G403:G403)</f>
        <v>1200</v>
      </c>
      <c r="H404" s="14" t="n">
        <f aca="false">SUM(H403:H403)</f>
        <v>1700</v>
      </c>
      <c r="I404" s="14" t="n">
        <f aca="false">SUM(I403:I403)</f>
        <v>1500</v>
      </c>
      <c r="J404" s="14" t="n">
        <f aca="false">SUM(J403:J403)</f>
        <v>1500</v>
      </c>
      <c r="K404" s="14" t="n">
        <f aca="false">SUM(K403:K403)</f>
        <v>4750</v>
      </c>
      <c r="L404" s="14" t="n">
        <f aca="false">SUM(L403:L403)</f>
        <v>0</v>
      </c>
      <c r="M404" s="14" t="n">
        <f aca="false">SUM(M403:M403)</f>
        <v>0</v>
      </c>
      <c r="N404" s="14" t="n">
        <f aca="false">SUM(N403:N403)</f>
        <v>0</v>
      </c>
      <c r="O404" s="14" t="n">
        <f aca="false">SUM(O403:O403)</f>
        <v>0</v>
      </c>
      <c r="P404" s="14" t="n">
        <f aca="false">SUM(P403:P403)</f>
        <v>4750</v>
      </c>
      <c r="Q404" s="14" t="n">
        <f aca="false">SUM(Q403:Q403)</f>
        <v>0</v>
      </c>
      <c r="R404" s="15" t="n">
        <f aca="false">Q404/$P404</f>
        <v>0</v>
      </c>
      <c r="S404" s="14" t="n">
        <f aca="false">SUM(S403:S403)</f>
        <v>0</v>
      </c>
      <c r="T404" s="15" t="n">
        <f aca="false">S404/$P404</f>
        <v>0</v>
      </c>
      <c r="U404" s="14" t="n">
        <f aca="false">SUM(U403:U403)</f>
        <v>0</v>
      </c>
      <c r="V404" s="15" t="n">
        <f aca="false">U404/$P404</f>
        <v>0</v>
      </c>
      <c r="W404" s="14" t="n">
        <f aca="false">SUM(W403:W403)</f>
        <v>0</v>
      </c>
      <c r="X404" s="15" t="n">
        <f aca="false">W404/$P404</f>
        <v>0</v>
      </c>
      <c r="Y404" s="14" t="n">
        <f aca="false">SUM(Y403:Y403)</f>
        <v>4750</v>
      </c>
      <c r="Z404" s="14" t="n">
        <f aca="false">SUM(Z403:Z403)</f>
        <v>4750</v>
      </c>
    </row>
    <row r="406" customFormat="false" ht="13.9" hidden="false" customHeight="true" outlineLevel="0" collapsed="false">
      <c r="E406" s="39" t="s">
        <v>57</v>
      </c>
      <c r="F406" s="17" t="s">
        <v>235</v>
      </c>
      <c r="G406" s="40" t="n">
        <v>1200</v>
      </c>
      <c r="H406" s="40" t="n">
        <v>1000</v>
      </c>
      <c r="I406" s="40" t="n">
        <v>500</v>
      </c>
      <c r="J406" s="40" t="n">
        <v>500</v>
      </c>
      <c r="K406" s="40" t="n">
        <v>1000</v>
      </c>
      <c r="L406" s="40"/>
      <c r="M406" s="40"/>
      <c r="N406" s="40"/>
      <c r="O406" s="40"/>
      <c r="P406" s="40" t="n">
        <f aca="false">K406+SUM(L406:O406)</f>
        <v>1000</v>
      </c>
      <c r="Q406" s="40"/>
      <c r="R406" s="41" t="n">
        <f aca="false">Q406/$P406</f>
        <v>0</v>
      </c>
      <c r="S406" s="40"/>
      <c r="T406" s="41" t="n">
        <f aca="false">S406/$P406</f>
        <v>0</v>
      </c>
      <c r="U406" s="40"/>
      <c r="V406" s="41" t="n">
        <f aca="false">U406/$P406</f>
        <v>0</v>
      </c>
      <c r="W406" s="40"/>
      <c r="X406" s="42" t="n">
        <f aca="false">W406/$P406</f>
        <v>0</v>
      </c>
      <c r="Y406" s="40" t="n">
        <f aca="false">K406</f>
        <v>1000</v>
      </c>
      <c r="Z406" s="43" t="n">
        <f aca="false">Y406</f>
        <v>1000</v>
      </c>
    </row>
    <row r="407" customFormat="false" ht="13.9" hidden="false" customHeight="true" outlineLevel="0" collapsed="false">
      <c r="E407" s="44"/>
      <c r="F407" s="69" t="s">
        <v>236</v>
      </c>
      <c r="G407" s="70" t="n">
        <v>0</v>
      </c>
      <c r="H407" s="70" t="n">
        <v>700</v>
      </c>
      <c r="I407" s="70" t="n">
        <v>0</v>
      </c>
      <c r="J407" s="70" t="n">
        <v>0</v>
      </c>
      <c r="K407" s="70" t="n">
        <v>0</v>
      </c>
      <c r="L407" s="70"/>
      <c r="M407" s="70"/>
      <c r="N407" s="70"/>
      <c r="O407" s="70"/>
      <c r="P407" s="70" t="n">
        <f aca="false">K407+SUM(L407:O407)</f>
        <v>0</v>
      </c>
      <c r="Q407" s="70"/>
      <c r="R407" s="71" t="e">
        <f aca="false">Q407/$P407</f>
        <v>#DIV/0!</v>
      </c>
      <c r="S407" s="70"/>
      <c r="T407" s="71" t="e">
        <f aca="false">S407/$P407</f>
        <v>#DIV/0!</v>
      </c>
      <c r="U407" s="70"/>
      <c r="V407" s="71" t="e">
        <f aca="false">U407/$P407</f>
        <v>#DIV/0!</v>
      </c>
      <c r="W407" s="70"/>
      <c r="X407" s="47" t="e">
        <f aca="false">W407/$P407</f>
        <v>#DIV/0!</v>
      </c>
      <c r="Y407" s="70" t="n">
        <f aca="false">K407</f>
        <v>0</v>
      </c>
      <c r="Z407" s="48" t="n">
        <f aca="false">Y407</f>
        <v>0</v>
      </c>
    </row>
    <row r="408" customFormat="false" ht="13.9" hidden="false" customHeight="true" outlineLevel="0" collapsed="false">
      <c r="E408" s="44"/>
      <c r="F408" s="69" t="s">
        <v>237</v>
      </c>
      <c r="G408" s="70"/>
      <c r="H408" s="70"/>
      <c r="I408" s="70"/>
      <c r="J408" s="70"/>
      <c r="K408" s="70" t="n">
        <v>3000</v>
      </c>
      <c r="L408" s="70"/>
      <c r="M408" s="70"/>
      <c r="N408" s="70"/>
      <c r="O408" s="70"/>
      <c r="P408" s="70"/>
      <c r="Q408" s="70"/>
      <c r="R408" s="71"/>
      <c r="S408" s="70"/>
      <c r="T408" s="71"/>
      <c r="U408" s="70"/>
      <c r="V408" s="71"/>
      <c r="W408" s="70"/>
      <c r="X408" s="47"/>
      <c r="Y408" s="70" t="n">
        <f aca="false">K408</f>
        <v>3000</v>
      </c>
      <c r="Z408" s="48" t="n">
        <f aca="false">Y408</f>
        <v>3000</v>
      </c>
    </row>
    <row r="409" customFormat="false" ht="13.9" hidden="false" customHeight="true" outlineLevel="0" collapsed="false">
      <c r="E409" s="52"/>
      <c r="F409" s="53" t="s">
        <v>238</v>
      </c>
      <c r="G409" s="54"/>
      <c r="H409" s="54"/>
      <c r="I409" s="54" t="n">
        <v>1000</v>
      </c>
      <c r="J409" s="54" t="n">
        <v>1000</v>
      </c>
      <c r="K409" s="54" t="n">
        <v>750</v>
      </c>
      <c r="L409" s="54"/>
      <c r="M409" s="54"/>
      <c r="N409" s="54"/>
      <c r="O409" s="54"/>
      <c r="P409" s="54" t="n">
        <f aca="false">K409+SUM(L409:O409)</f>
        <v>750</v>
      </c>
      <c r="Q409" s="54"/>
      <c r="R409" s="55" t="n">
        <f aca="false">Q409/$P409</f>
        <v>0</v>
      </c>
      <c r="S409" s="54"/>
      <c r="T409" s="55" t="n">
        <f aca="false">S409/$P409</f>
        <v>0</v>
      </c>
      <c r="U409" s="54"/>
      <c r="V409" s="55" t="n">
        <f aca="false">U409/$P409</f>
        <v>0</v>
      </c>
      <c r="W409" s="54"/>
      <c r="X409" s="56" t="n">
        <f aca="false">W409/$P409</f>
        <v>0</v>
      </c>
      <c r="Y409" s="54" t="n">
        <f aca="false">K409</f>
        <v>750</v>
      </c>
      <c r="Z409" s="57" t="n">
        <f aca="false">Y409</f>
        <v>750</v>
      </c>
    </row>
    <row r="411" customFormat="false" ht="13.9" hidden="false" customHeight="true" outlineLevel="0" collapsed="false">
      <c r="D411" s="28" t="s">
        <v>239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9"/>
      <c r="S411" s="28"/>
      <c r="T411" s="29"/>
      <c r="U411" s="28"/>
      <c r="V411" s="29"/>
      <c r="W411" s="28"/>
      <c r="X411" s="29"/>
      <c r="Y411" s="28"/>
      <c r="Z411" s="28"/>
    </row>
    <row r="412" customFormat="false" ht="13.9" hidden="false" customHeight="true" outlineLevel="0" collapsed="false">
      <c r="D412" s="114"/>
      <c r="E412" s="114"/>
      <c r="F412" s="114"/>
      <c r="G412" s="7" t="s">
        <v>1</v>
      </c>
      <c r="H412" s="7" t="s">
        <v>2</v>
      </c>
      <c r="I412" s="7" t="s">
        <v>3</v>
      </c>
      <c r="J412" s="7" t="s">
        <v>4</v>
      </c>
      <c r="K412" s="7" t="s">
        <v>5</v>
      </c>
      <c r="L412" s="7" t="s">
        <v>6</v>
      </c>
      <c r="M412" s="7" t="s">
        <v>7</v>
      </c>
      <c r="N412" s="7" t="s">
        <v>8</v>
      </c>
      <c r="O412" s="7" t="s">
        <v>9</v>
      </c>
      <c r="P412" s="7" t="s">
        <v>10</v>
      </c>
      <c r="Q412" s="7" t="s">
        <v>11</v>
      </c>
      <c r="R412" s="8" t="s">
        <v>12</v>
      </c>
      <c r="S412" s="7" t="s">
        <v>13</v>
      </c>
      <c r="T412" s="8" t="s">
        <v>14</v>
      </c>
      <c r="U412" s="7" t="s">
        <v>15</v>
      </c>
      <c r="V412" s="8" t="s">
        <v>16</v>
      </c>
      <c r="W412" s="7" t="s">
        <v>17</v>
      </c>
      <c r="X412" s="8" t="s">
        <v>18</v>
      </c>
      <c r="Y412" s="7" t="s">
        <v>19</v>
      </c>
      <c r="Z412" s="7" t="s">
        <v>20</v>
      </c>
    </row>
    <row r="413" customFormat="false" ht="13.9" hidden="false" customHeight="true" outlineLevel="0" collapsed="false">
      <c r="A413" s="1" t="n">
        <v>6</v>
      </c>
      <c r="B413" s="1" t="n">
        <v>2</v>
      </c>
      <c r="D413" s="128" t="s">
        <v>21</v>
      </c>
      <c r="E413" s="129" t="n">
        <v>41</v>
      </c>
      <c r="F413" s="129" t="s">
        <v>23</v>
      </c>
      <c r="G413" s="11" t="n">
        <f aca="false">G420+G433+G444</f>
        <v>22839.24</v>
      </c>
      <c r="H413" s="11" t="n">
        <f aca="false">H420+H433+H444</f>
        <v>24504.28</v>
      </c>
      <c r="I413" s="11" t="n">
        <f aca="false">I420+I433+I444</f>
        <v>19436</v>
      </c>
      <c r="J413" s="11" t="n">
        <f aca="false">J420+J433+J444</f>
        <v>7219.87</v>
      </c>
      <c r="K413" s="11" t="n">
        <f aca="false">K420+K433+K444</f>
        <v>11962</v>
      </c>
      <c r="L413" s="11" t="n">
        <f aca="false">L420+L433+L444</f>
        <v>0</v>
      </c>
      <c r="M413" s="11" t="n">
        <f aca="false">M420+M433+M444</f>
        <v>0</v>
      </c>
      <c r="N413" s="11" t="n">
        <f aca="false">N420+N433+N444</f>
        <v>0</v>
      </c>
      <c r="O413" s="11" t="n">
        <f aca="false">O420+O433+O444</f>
        <v>0</v>
      </c>
      <c r="P413" s="11" t="n">
        <f aca="false">K413+SUM(L413:O413)</f>
        <v>11962</v>
      </c>
      <c r="Q413" s="11" t="n">
        <f aca="false">Q420+Q433+Q444</f>
        <v>0</v>
      </c>
      <c r="R413" s="12" t="n">
        <f aca="false">Q413/$P413</f>
        <v>0</v>
      </c>
      <c r="S413" s="11" t="n">
        <f aca="false">S420+S433+S444</f>
        <v>0</v>
      </c>
      <c r="T413" s="12" t="n">
        <f aca="false">S413/$P413</f>
        <v>0</v>
      </c>
      <c r="U413" s="11" t="n">
        <f aca="false">U420+U433+U444</f>
        <v>0</v>
      </c>
      <c r="V413" s="12" t="n">
        <f aca="false">U413/$P413</f>
        <v>0</v>
      </c>
      <c r="W413" s="11" t="n">
        <f aca="false">W420+W433+W444</f>
        <v>0</v>
      </c>
      <c r="X413" s="12" t="n">
        <f aca="false">W413/$P413</f>
        <v>0</v>
      </c>
      <c r="Y413" s="11" t="n">
        <f aca="false">Y420+Y433+Y444</f>
        <v>11962</v>
      </c>
      <c r="Z413" s="11" t="n">
        <f aca="false">Z420+Z433+Z444</f>
        <v>11962</v>
      </c>
    </row>
    <row r="414" customFormat="false" ht="13.9" hidden="false" customHeight="true" outlineLevel="0" collapsed="false">
      <c r="A414" s="1" t="n">
        <v>6</v>
      </c>
      <c r="B414" s="1" t="n">
        <v>2</v>
      </c>
      <c r="D414" s="17"/>
      <c r="E414" s="18"/>
      <c r="F414" s="13" t="s">
        <v>124</v>
      </c>
      <c r="G414" s="14" t="n">
        <f aca="false">SUM(G413:G413)</f>
        <v>22839.24</v>
      </c>
      <c r="H414" s="14" t="n">
        <f aca="false">SUM(H413:H413)</f>
        <v>24504.28</v>
      </c>
      <c r="I414" s="14" t="n">
        <f aca="false">SUM(I413:I413)</f>
        <v>19436</v>
      </c>
      <c r="J414" s="14" t="n">
        <f aca="false">SUM(J413:J413)</f>
        <v>7219.87</v>
      </c>
      <c r="K414" s="14" t="n">
        <f aca="false">SUM(K413:K413)</f>
        <v>11962</v>
      </c>
      <c r="L414" s="14" t="n">
        <f aca="false">SUM(L413:L413)</f>
        <v>0</v>
      </c>
      <c r="M414" s="14" t="n">
        <f aca="false">SUM(M413:M413)</f>
        <v>0</v>
      </c>
      <c r="N414" s="14" t="n">
        <f aca="false">SUM(N413:N413)</f>
        <v>0</v>
      </c>
      <c r="O414" s="14" t="n">
        <f aca="false">SUM(O413:O413)</f>
        <v>0</v>
      </c>
      <c r="P414" s="14" t="n">
        <f aca="false">SUM(P413:P413)</f>
        <v>11962</v>
      </c>
      <c r="Q414" s="14" t="n">
        <f aca="false">SUM(Q413:Q413)</f>
        <v>0</v>
      </c>
      <c r="R414" s="15" t="n">
        <f aca="false">Q414/$P414</f>
        <v>0</v>
      </c>
      <c r="S414" s="14" t="n">
        <f aca="false">SUM(S413:S413)</f>
        <v>0</v>
      </c>
      <c r="T414" s="15" t="n">
        <f aca="false">S414/$P414</f>
        <v>0</v>
      </c>
      <c r="U414" s="14" t="n">
        <f aca="false">SUM(U413:U413)</f>
        <v>0</v>
      </c>
      <c r="V414" s="15" t="n">
        <f aca="false">U414/$P414</f>
        <v>0</v>
      </c>
      <c r="W414" s="14" t="n">
        <f aca="false">SUM(W413:W413)</f>
        <v>0</v>
      </c>
      <c r="X414" s="15" t="n">
        <f aca="false">W414/$P414</f>
        <v>0</v>
      </c>
      <c r="Y414" s="14" t="n">
        <f aca="false">SUM(Y413:Y413)</f>
        <v>11962</v>
      </c>
      <c r="Z414" s="14" t="n">
        <f aca="false">SUM(Z413:Z413)</f>
        <v>11962</v>
      </c>
    </row>
    <row r="416" customFormat="false" ht="13.9" hidden="false" customHeight="true" outlineLevel="0" collapsed="false">
      <c r="D416" s="60" t="s">
        <v>240</v>
      </c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1"/>
      <c r="S416" s="60"/>
      <c r="T416" s="61"/>
      <c r="U416" s="60"/>
      <c r="V416" s="61"/>
      <c r="W416" s="60"/>
      <c r="X416" s="61"/>
      <c r="Y416" s="60"/>
      <c r="Z416" s="60"/>
    </row>
    <row r="417" customFormat="false" ht="13.9" hidden="false" customHeight="true" outlineLevel="0" collapsed="false">
      <c r="D417" s="7" t="s">
        <v>33</v>
      </c>
      <c r="E417" s="7" t="s">
        <v>34</v>
      </c>
      <c r="F417" s="7" t="s">
        <v>35</v>
      </c>
      <c r="G417" s="7" t="s">
        <v>1</v>
      </c>
      <c r="H417" s="7" t="s">
        <v>2</v>
      </c>
      <c r="I417" s="7" t="s">
        <v>3</v>
      </c>
      <c r="J417" s="7" t="s">
        <v>4</v>
      </c>
      <c r="K417" s="7" t="s">
        <v>5</v>
      </c>
      <c r="L417" s="7" t="s">
        <v>6</v>
      </c>
      <c r="M417" s="7" t="s">
        <v>7</v>
      </c>
      <c r="N417" s="7" t="s">
        <v>8</v>
      </c>
      <c r="O417" s="7" t="s">
        <v>9</v>
      </c>
      <c r="P417" s="7" t="s">
        <v>10</v>
      </c>
      <c r="Q417" s="7" t="s">
        <v>11</v>
      </c>
      <c r="R417" s="8" t="s">
        <v>12</v>
      </c>
      <c r="S417" s="7" t="s">
        <v>13</v>
      </c>
      <c r="T417" s="8" t="s">
        <v>14</v>
      </c>
      <c r="U417" s="7" t="s">
        <v>15</v>
      </c>
      <c r="V417" s="8" t="s">
        <v>16</v>
      </c>
      <c r="W417" s="7" t="s">
        <v>17</v>
      </c>
      <c r="X417" s="8" t="s">
        <v>18</v>
      </c>
      <c r="Y417" s="7" t="s">
        <v>19</v>
      </c>
      <c r="Z417" s="7" t="s">
        <v>20</v>
      </c>
    </row>
    <row r="418" customFormat="false" ht="13.9" hidden="false" customHeight="true" outlineLevel="0" collapsed="false">
      <c r="A418" s="1" t="n">
        <v>6</v>
      </c>
      <c r="B418" s="1" t="n">
        <v>2</v>
      </c>
      <c r="C418" s="1" t="n">
        <v>1</v>
      </c>
      <c r="D418" s="74" t="s">
        <v>241</v>
      </c>
      <c r="E418" s="10" t="n">
        <v>620</v>
      </c>
      <c r="F418" s="10" t="s">
        <v>130</v>
      </c>
      <c r="G418" s="11" t="n">
        <v>302.52</v>
      </c>
      <c r="H418" s="11" t="n">
        <v>26.19</v>
      </c>
      <c r="I418" s="11" t="n">
        <v>0</v>
      </c>
      <c r="J418" s="11" t="n">
        <v>0</v>
      </c>
      <c r="K418" s="11" t="n">
        <v>0</v>
      </c>
      <c r="L418" s="11"/>
      <c r="M418" s="11"/>
      <c r="N418" s="11"/>
      <c r="O418" s="11"/>
      <c r="P418" s="11" t="n">
        <f aca="false">K418+SUM(L418:O418)</f>
        <v>0</v>
      </c>
      <c r="Q418" s="11"/>
      <c r="R418" s="12" t="e">
        <f aca="false">Q418/$P418</f>
        <v>#DIV/0!</v>
      </c>
      <c r="S418" s="11"/>
      <c r="T418" s="12" t="e">
        <f aca="false">S418/$P418</f>
        <v>#DIV/0!</v>
      </c>
      <c r="U418" s="11"/>
      <c r="V418" s="12" t="e">
        <f aca="false">U418/$P418</f>
        <v>#DIV/0!</v>
      </c>
      <c r="W418" s="11"/>
      <c r="X418" s="12" t="e">
        <f aca="false">W418/$P418</f>
        <v>#DIV/0!</v>
      </c>
      <c r="Y418" s="11" t="n">
        <v>0</v>
      </c>
      <c r="Z418" s="11" t="n">
        <f aca="false">Y418</f>
        <v>0</v>
      </c>
    </row>
    <row r="419" customFormat="false" ht="13.9" hidden="false" customHeight="true" outlineLevel="0" collapsed="false">
      <c r="A419" s="1" t="n">
        <v>6</v>
      </c>
      <c r="B419" s="1" t="n">
        <v>2</v>
      </c>
      <c r="C419" s="1" t="n">
        <v>1</v>
      </c>
      <c r="D419" s="74"/>
      <c r="E419" s="10" t="n">
        <v>630</v>
      </c>
      <c r="F419" s="10" t="s">
        <v>131</v>
      </c>
      <c r="G419" s="11" t="n">
        <v>4632.76</v>
      </c>
      <c r="H419" s="11" t="n">
        <v>6836.82</v>
      </c>
      <c r="I419" s="33" t="n">
        <v>3128</v>
      </c>
      <c r="J419" s="33" t="n">
        <v>3085</v>
      </c>
      <c r="K419" s="33" t="n">
        <v>1545</v>
      </c>
      <c r="L419" s="33"/>
      <c r="M419" s="33"/>
      <c r="N419" s="33"/>
      <c r="O419" s="33"/>
      <c r="P419" s="33" t="n">
        <f aca="false">K419+SUM(L419:O419)</f>
        <v>1545</v>
      </c>
      <c r="Q419" s="33"/>
      <c r="R419" s="34" t="n">
        <f aca="false">Q419/$P419</f>
        <v>0</v>
      </c>
      <c r="S419" s="33"/>
      <c r="T419" s="34" t="n">
        <f aca="false">S419/$P419</f>
        <v>0</v>
      </c>
      <c r="U419" s="33"/>
      <c r="V419" s="34" t="n">
        <f aca="false">U419/$P419</f>
        <v>0</v>
      </c>
      <c r="W419" s="33"/>
      <c r="X419" s="34" t="n">
        <f aca="false">W419/$P419</f>
        <v>0</v>
      </c>
      <c r="Y419" s="33" t="n">
        <f aca="false">K419</f>
        <v>1545</v>
      </c>
      <c r="Z419" s="33" t="n">
        <f aca="false">Y419</f>
        <v>1545</v>
      </c>
    </row>
    <row r="420" customFormat="false" ht="13.9" hidden="false" customHeight="true" outlineLevel="0" collapsed="false">
      <c r="A420" s="1" t="n">
        <v>6</v>
      </c>
      <c r="B420" s="1" t="n">
        <v>2</v>
      </c>
      <c r="C420" s="1" t="n">
        <v>1</v>
      </c>
      <c r="D420" s="67" t="s">
        <v>21</v>
      </c>
      <c r="E420" s="13" t="n">
        <v>41</v>
      </c>
      <c r="F420" s="13" t="s">
        <v>23</v>
      </c>
      <c r="G420" s="14" t="n">
        <f aca="false">SUM(G418:G419)</f>
        <v>4935.28</v>
      </c>
      <c r="H420" s="14" t="n">
        <f aca="false">SUM(H418:H419)</f>
        <v>6863.01</v>
      </c>
      <c r="I420" s="14" t="n">
        <f aca="false">SUM(I418:I419)</f>
        <v>3128</v>
      </c>
      <c r="J420" s="14" t="n">
        <f aca="false">SUM(J418:J419)</f>
        <v>3085</v>
      </c>
      <c r="K420" s="14" t="n">
        <f aca="false">SUM(K418:K419)</f>
        <v>1545</v>
      </c>
      <c r="L420" s="14" t="n">
        <f aca="false">SUM(L418:L419)</f>
        <v>0</v>
      </c>
      <c r="M420" s="14" t="n">
        <f aca="false">SUM(M418:M419)</f>
        <v>0</v>
      </c>
      <c r="N420" s="14" t="n">
        <f aca="false">SUM(N418:N419)</f>
        <v>0</v>
      </c>
      <c r="O420" s="14" t="n">
        <f aca="false">SUM(O418:O419)</f>
        <v>0</v>
      </c>
      <c r="P420" s="14" t="n">
        <f aca="false">SUM(P418:P419)</f>
        <v>1545</v>
      </c>
      <c r="Q420" s="14" t="n">
        <f aca="false">SUM(Q418:Q419)</f>
        <v>0</v>
      </c>
      <c r="R420" s="15" t="n">
        <f aca="false">Q420/$P420</f>
        <v>0</v>
      </c>
      <c r="S420" s="14" t="n">
        <f aca="false">SUM(S418:S419)</f>
        <v>0</v>
      </c>
      <c r="T420" s="15" t="n">
        <f aca="false">S420/$P420</f>
        <v>0</v>
      </c>
      <c r="U420" s="14" t="n">
        <f aca="false">SUM(U418:U419)</f>
        <v>0</v>
      </c>
      <c r="V420" s="15" t="n">
        <f aca="false">U420/$P420</f>
        <v>0</v>
      </c>
      <c r="W420" s="14" t="n">
        <f aca="false">SUM(W418:W419)</f>
        <v>0</v>
      </c>
      <c r="X420" s="15" t="n">
        <f aca="false">W420/$P420</f>
        <v>0</v>
      </c>
      <c r="Y420" s="14" t="n">
        <f aca="false">SUM(Y418:Y419)</f>
        <v>1545</v>
      </c>
      <c r="Z420" s="14" t="n">
        <f aca="false">SUM(Z418:Z419)</f>
        <v>1545</v>
      </c>
    </row>
    <row r="422" customFormat="false" ht="13.9" hidden="false" customHeight="true" outlineLevel="0" collapsed="false">
      <c r="E422" s="39" t="s">
        <v>57</v>
      </c>
      <c r="F422" s="17" t="s">
        <v>149</v>
      </c>
      <c r="G422" s="40" t="n">
        <v>803</v>
      </c>
      <c r="H422" s="40" t="n">
        <v>1017.94</v>
      </c>
      <c r="I422" s="40" t="n">
        <v>1018</v>
      </c>
      <c r="J422" s="40" t="n">
        <v>979</v>
      </c>
      <c r="K422" s="40" t="n">
        <v>759</v>
      </c>
      <c r="L422" s="40"/>
      <c r="M422" s="40"/>
      <c r="N422" s="40"/>
      <c r="O422" s="40"/>
      <c r="P422" s="40" t="n">
        <f aca="false">K422+SUM(L422:O422)</f>
        <v>759</v>
      </c>
      <c r="Q422" s="40"/>
      <c r="R422" s="41" t="n">
        <f aca="false">Q422/$P422</f>
        <v>0</v>
      </c>
      <c r="S422" s="40"/>
      <c r="T422" s="41" t="n">
        <f aca="false">S422/$P422</f>
        <v>0</v>
      </c>
      <c r="U422" s="40"/>
      <c r="V422" s="41" t="n">
        <f aca="false">U422/$P422</f>
        <v>0</v>
      </c>
      <c r="W422" s="40"/>
      <c r="X422" s="42" t="n">
        <f aca="false">W422/$P422</f>
        <v>0</v>
      </c>
      <c r="Y422" s="40" t="n">
        <f aca="false">K422</f>
        <v>759</v>
      </c>
      <c r="Z422" s="43" t="n">
        <f aca="false">Y422</f>
        <v>759</v>
      </c>
    </row>
    <row r="423" customFormat="false" ht="13.9" hidden="false" customHeight="true" outlineLevel="0" collapsed="false">
      <c r="E423" s="44"/>
      <c r="F423" s="45" t="s">
        <v>150</v>
      </c>
      <c r="G423" s="46" t="n">
        <v>1608</v>
      </c>
      <c r="H423" s="46" t="n">
        <v>1920.12</v>
      </c>
      <c r="I423" s="46" t="n">
        <v>1920</v>
      </c>
      <c r="J423" s="46" t="n">
        <v>1956</v>
      </c>
      <c r="K423" s="46" t="n">
        <v>636</v>
      </c>
      <c r="L423" s="46"/>
      <c r="M423" s="46"/>
      <c r="N423" s="46"/>
      <c r="O423" s="46"/>
      <c r="P423" s="46" t="n">
        <f aca="false">K423+SUM(L423:O423)</f>
        <v>636</v>
      </c>
      <c r="Q423" s="46"/>
      <c r="R423" s="2" t="n">
        <f aca="false">Q423/$P423</f>
        <v>0</v>
      </c>
      <c r="S423" s="46"/>
      <c r="T423" s="2" t="n">
        <f aca="false">S423/$P423</f>
        <v>0</v>
      </c>
      <c r="U423" s="46"/>
      <c r="V423" s="2" t="n">
        <f aca="false">U423/$P423</f>
        <v>0</v>
      </c>
      <c r="W423" s="46"/>
      <c r="X423" s="47" t="n">
        <f aca="false">W423/$P423</f>
        <v>0</v>
      </c>
      <c r="Y423" s="46" t="n">
        <f aca="false">K423</f>
        <v>636</v>
      </c>
      <c r="Z423" s="48" t="n">
        <f aca="false">Y423</f>
        <v>636</v>
      </c>
    </row>
    <row r="424" customFormat="false" ht="13.9" hidden="false" customHeight="true" outlineLevel="0" collapsed="false">
      <c r="E424" s="44"/>
      <c r="F424" s="45" t="s">
        <v>242</v>
      </c>
      <c r="G424" s="46"/>
      <c r="H424" s="46" t="n">
        <v>1300.2</v>
      </c>
      <c r="I424" s="46" t="n">
        <v>0</v>
      </c>
      <c r="J424" s="46" t="n">
        <v>0</v>
      </c>
      <c r="K424" s="46" t="n">
        <v>0</v>
      </c>
      <c r="L424" s="46"/>
      <c r="M424" s="46"/>
      <c r="N424" s="46"/>
      <c r="O424" s="46"/>
      <c r="P424" s="46" t="n">
        <f aca="false">K424+SUM(L424:O424)</f>
        <v>0</v>
      </c>
      <c r="Q424" s="46"/>
      <c r="R424" s="2" t="e">
        <f aca="false">Q424/$P424</f>
        <v>#DIV/0!</v>
      </c>
      <c r="S424" s="46"/>
      <c r="T424" s="2" t="e">
        <f aca="false">S424/$P424</f>
        <v>#DIV/0!</v>
      </c>
      <c r="U424" s="46"/>
      <c r="V424" s="2" t="e">
        <f aca="false">U424/$P424</f>
        <v>#DIV/0!</v>
      </c>
      <c r="W424" s="46"/>
      <c r="X424" s="47" t="e">
        <f aca="false">W424/$P424</f>
        <v>#DIV/0!</v>
      </c>
      <c r="Y424" s="46" t="n">
        <f aca="false">K424</f>
        <v>0</v>
      </c>
      <c r="Z424" s="48" t="n">
        <f aca="false">Y424</f>
        <v>0</v>
      </c>
    </row>
    <row r="425" customFormat="false" ht="13.9" hidden="false" customHeight="true" outlineLevel="0" collapsed="false">
      <c r="E425" s="44"/>
      <c r="F425" s="45" t="s">
        <v>243</v>
      </c>
      <c r="G425" s="46"/>
      <c r="H425" s="46" t="n">
        <v>2160</v>
      </c>
      <c r="I425" s="46" t="n">
        <v>0</v>
      </c>
      <c r="J425" s="46" t="n">
        <v>0</v>
      </c>
      <c r="K425" s="46" t="n">
        <v>0</v>
      </c>
      <c r="L425" s="46"/>
      <c r="M425" s="46"/>
      <c r="N425" s="46"/>
      <c r="O425" s="46"/>
      <c r="P425" s="46" t="n">
        <f aca="false">K425+SUM(L425:O425)</f>
        <v>0</v>
      </c>
      <c r="Q425" s="46"/>
      <c r="R425" s="2" t="e">
        <f aca="false">Q425/$P425</f>
        <v>#DIV/0!</v>
      </c>
      <c r="S425" s="46"/>
      <c r="T425" s="2" t="e">
        <f aca="false">S425/$P425</f>
        <v>#DIV/0!</v>
      </c>
      <c r="U425" s="46"/>
      <c r="V425" s="2" t="e">
        <f aca="false">U425/$P425</f>
        <v>#DIV/0!</v>
      </c>
      <c r="W425" s="46"/>
      <c r="X425" s="47" t="e">
        <f aca="false">W425/$P425</f>
        <v>#DIV/0!</v>
      </c>
      <c r="Y425" s="46" t="n">
        <f aca="false">K425</f>
        <v>0</v>
      </c>
      <c r="Z425" s="48" t="n">
        <f aca="false">Y425</f>
        <v>0</v>
      </c>
    </row>
    <row r="426" customFormat="false" ht="13.9" hidden="false" customHeight="true" outlineLevel="0" collapsed="false">
      <c r="E426" s="52"/>
      <c r="F426" s="86" t="s">
        <v>244</v>
      </c>
      <c r="G426" s="54" t="n">
        <v>1850.52</v>
      </c>
      <c r="H426" s="54" t="n">
        <v>278.63</v>
      </c>
      <c r="I426" s="54" t="n">
        <v>0</v>
      </c>
      <c r="J426" s="54" t="n">
        <v>0</v>
      </c>
      <c r="K426" s="54" t="n">
        <v>0</v>
      </c>
      <c r="L426" s="54"/>
      <c r="M426" s="54"/>
      <c r="N426" s="54"/>
      <c r="O426" s="54"/>
      <c r="P426" s="54" t="n">
        <f aca="false">K426+SUM(L426:O426)</f>
        <v>0</v>
      </c>
      <c r="Q426" s="54"/>
      <c r="R426" s="55" t="e">
        <f aca="false">Q426/$P426</f>
        <v>#DIV/0!</v>
      </c>
      <c r="S426" s="54"/>
      <c r="T426" s="55" t="e">
        <f aca="false">S426/$P426</f>
        <v>#DIV/0!</v>
      </c>
      <c r="U426" s="54"/>
      <c r="V426" s="55" t="e">
        <f aca="false">U426/$P426</f>
        <v>#DIV/0!</v>
      </c>
      <c r="W426" s="54"/>
      <c r="X426" s="56" t="e">
        <f aca="false">W426/$P426</f>
        <v>#DIV/0!</v>
      </c>
      <c r="Y426" s="54" t="n">
        <f aca="false">K426</f>
        <v>0</v>
      </c>
      <c r="Z426" s="57" t="n">
        <f aca="false">Y426</f>
        <v>0</v>
      </c>
    </row>
    <row r="428" customFormat="false" ht="13.9" hidden="false" customHeight="true" outlineLevel="0" collapsed="false">
      <c r="D428" s="60" t="s">
        <v>245</v>
      </c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1"/>
      <c r="S428" s="60"/>
      <c r="T428" s="61"/>
      <c r="U428" s="60"/>
      <c r="V428" s="61"/>
      <c r="W428" s="60"/>
      <c r="X428" s="61"/>
      <c r="Y428" s="60"/>
      <c r="Z428" s="60"/>
    </row>
    <row r="429" customFormat="false" ht="13.9" hidden="false" customHeight="true" outlineLevel="0" collapsed="false">
      <c r="D429" s="7" t="s">
        <v>33</v>
      </c>
      <c r="E429" s="7" t="s">
        <v>34</v>
      </c>
      <c r="F429" s="7" t="s">
        <v>35</v>
      </c>
      <c r="G429" s="7" t="s">
        <v>1</v>
      </c>
      <c r="H429" s="7" t="s">
        <v>2</v>
      </c>
      <c r="I429" s="7" t="s">
        <v>3</v>
      </c>
      <c r="J429" s="7" t="s">
        <v>4</v>
      </c>
      <c r="K429" s="7" t="s">
        <v>5</v>
      </c>
      <c r="L429" s="7" t="s">
        <v>6</v>
      </c>
      <c r="M429" s="7" t="s">
        <v>7</v>
      </c>
      <c r="N429" s="7" t="s">
        <v>8</v>
      </c>
      <c r="O429" s="7" t="s">
        <v>9</v>
      </c>
      <c r="P429" s="7" t="s">
        <v>10</v>
      </c>
      <c r="Q429" s="7" t="s">
        <v>11</v>
      </c>
      <c r="R429" s="8" t="s">
        <v>12</v>
      </c>
      <c r="S429" s="7" t="s">
        <v>13</v>
      </c>
      <c r="T429" s="8" t="s">
        <v>14</v>
      </c>
      <c r="U429" s="7" t="s">
        <v>15</v>
      </c>
      <c r="V429" s="8" t="s">
        <v>16</v>
      </c>
      <c r="W429" s="7" t="s">
        <v>17</v>
      </c>
      <c r="X429" s="8" t="s">
        <v>18</v>
      </c>
      <c r="Y429" s="7" t="s">
        <v>19</v>
      </c>
      <c r="Z429" s="7" t="s">
        <v>20</v>
      </c>
    </row>
    <row r="430" customFormat="false" ht="13.9" hidden="false" customHeight="true" outlineLevel="0" collapsed="false">
      <c r="A430" s="1" t="n">
        <v>6</v>
      </c>
      <c r="B430" s="1" t="n">
        <v>2</v>
      </c>
      <c r="C430" s="1" t="n">
        <v>2</v>
      </c>
      <c r="D430" s="74" t="s">
        <v>241</v>
      </c>
      <c r="E430" s="10" t="n">
        <v>620</v>
      </c>
      <c r="F430" s="10" t="s">
        <v>130</v>
      </c>
      <c r="G430" s="11" t="n">
        <v>113.17</v>
      </c>
      <c r="H430" s="11" t="n">
        <v>122.1</v>
      </c>
      <c r="I430" s="11" t="n">
        <v>125</v>
      </c>
      <c r="J430" s="11" t="n">
        <v>11.15</v>
      </c>
      <c r="K430" s="11" t="n">
        <v>0</v>
      </c>
      <c r="L430" s="11"/>
      <c r="M430" s="11"/>
      <c r="N430" s="11"/>
      <c r="O430" s="11"/>
      <c r="P430" s="11" t="n">
        <f aca="false">K430+SUM(L430:O430)</f>
        <v>0</v>
      </c>
      <c r="Q430" s="11"/>
      <c r="R430" s="12" t="e">
        <f aca="false">Q430/$P430</f>
        <v>#DIV/0!</v>
      </c>
      <c r="S430" s="11"/>
      <c r="T430" s="12" t="e">
        <f aca="false">S430/$P430</f>
        <v>#DIV/0!</v>
      </c>
      <c r="U430" s="11"/>
      <c r="V430" s="12" t="e">
        <f aca="false">U430/$P430</f>
        <v>#DIV/0!</v>
      </c>
      <c r="W430" s="11"/>
      <c r="X430" s="12" t="e">
        <f aca="false">W430/$P430</f>
        <v>#DIV/0!</v>
      </c>
      <c r="Y430" s="11" t="n">
        <f aca="false">K430</f>
        <v>0</v>
      </c>
      <c r="Z430" s="11" t="n">
        <f aca="false">Y430</f>
        <v>0</v>
      </c>
    </row>
    <row r="431" customFormat="false" ht="13.9" hidden="false" customHeight="true" outlineLevel="0" collapsed="false">
      <c r="A431" s="1" t="n">
        <v>6</v>
      </c>
      <c r="B431" s="1" t="n">
        <v>2</v>
      </c>
      <c r="C431" s="1" t="n">
        <v>2</v>
      </c>
      <c r="D431" s="74"/>
      <c r="E431" s="10" t="n">
        <v>630</v>
      </c>
      <c r="F431" s="10" t="s">
        <v>131</v>
      </c>
      <c r="G431" s="11" t="n">
        <v>7878.75</v>
      </c>
      <c r="H431" s="11" t="n">
        <v>9036</v>
      </c>
      <c r="I431" s="11" t="n">
        <v>9695</v>
      </c>
      <c r="J431" s="11" t="n">
        <v>1852.86</v>
      </c>
      <c r="K431" s="11" t="n">
        <v>4924</v>
      </c>
      <c r="L431" s="11"/>
      <c r="M431" s="11"/>
      <c r="N431" s="11"/>
      <c r="O431" s="11"/>
      <c r="P431" s="11" t="n">
        <f aca="false">K431+SUM(L431:O431)</f>
        <v>4924</v>
      </c>
      <c r="Q431" s="11"/>
      <c r="R431" s="12" t="n">
        <f aca="false">Q431/$P431</f>
        <v>0</v>
      </c>
      <c r="S431" s="11"/>
      <c r="T431" s="12" t="n">
        <f aca="false">S431/$P431</f>
        <v>0</v>
      </c>
      <c r="U431" s="11"/>
      <c r="V431" s="12" t="n">
        <f aca="false">U431/$P431</f>
        <v>0</v>
      </c>
      <c r="W431" s="11"/>
      <c r="X431" s="12" t="n">
        <f aca="false">W431/$P431</f>
        <v>0</v>
      </c>
      <c r="Y431" s="11" t="n">
        <f aca="false">K431</f>
        <v>4924</v>
      </c>
      <c r="Z431" s="11" t="n">
        <f aca="false">Y431</f>
        <v>4924</v>
      </c>
    </row>
    <row r="432" customFormat="false" ht="13.9" hidden="false" customHeight="true" outlineLevel="0" collapsed="false">
      <c r="A432" s="1" t="n">
        <v>6</v>
      </c>
      <c r="B432" s="1" t="n">
        <v>2</v>
      </c>
      <c r="C432" s="1" t="n">
        <v>2</v>
      </c>
      <c r="D432" s="74"/>
      <c r="E432" s="10" t="n">
        <v>640</v>
      </c>
      <c r="F432" s="10" t="s">
        <v>132</v>
      </c>
      <c r="G432" s="11" t="n">
        <v>4850</v>
      </c>
      <c r="H432" s="11" t="n">
        <v>4350</v>
      </c>
      <c r="I432" s="11" t="n">
        <v>2650</v>
      </c>
      <c r="J432" s="11" t="n">
        <v>0</v>
      </c>
      <c r="K432" s="11" t="n">
        <v>2650</v>
      </c>
      <c r="L432" s="11"/>
      <c r="M432" s="11"/>
      <c r="N432" s="11"/>
      <c r="O432" s="11"/>
      <c r="P432" s="11" t="n">
        <f aca="false">K432+SUM(L432:O432)</f>
        <v>2650</v>
      </c>
      <c r="Q432" s="11"/>
      <c r="R432" s="12" t="n">
        <f aca="false">Q432/$P432</f>
        <v>0</v>
      </c>
      <c r="S432" s="11"/>
      <c r="T432" s="12" t="n">
        <f aca="false">S432/$P432</f>
        <v>0</v>
      </c>
      <c r="U432" s="11"/>
      <c r="V432" s="12" t="n">
        <f aca="false">U432/$P432</f>
        <v>0</v>
      </c>
      <c r="W432" s="11"/>
      <c r="X432" s="12" t="n">
        <f aca="false">W432/$P432</f>
        <v>0</v>
      </c>
      <c r="Y432" s="11" t="n">
        <f aca="false">K432</f>
        <v>2650</v>
      </c>
      <c r="Z432" s="11" t="n">
        <f aca="false">Y432</f>
        <v>2650</v>
      </c>
    </row>
    <row r="433" customFormat="false" ht="13.9" hidden="false" customHeight="true" outlineLevel="0" collapsed="false">
      <c r="A433" s="1" t="n">
        <v>6</v>
      </c>
      <c r="B433" s="1" t="n">
        <v>2</v>
      </c>
      <c r="C433" s="1" t="n">
        <v>2</v>
      </c>
      <c r="D433" s="67" t="s">
        <v>21</v>
      </c>
      <c r="E433" s="13" t="n">
        <v>41</v>
      </c>
      <c r="F433" s="13" t="s">
        <v>23</v>
      </c>
      <c r="G433" s="14" t="n">
        <f aca="false">SUM(G430:G432)</f>
        <v>12841.92</v>
      </c>
      <c r="H433" s="14" t="n">
        <f aca="false">SUM(H430:H432)</f>
        <v>13508.1</v>
      </c>
      <c r="I433" s="14" t="n">
        <f aca="false">SUM(I430:I432)</f>
        <v>12470</v>
      </c>
      <c r="J433" s="14" t="n">
        <f aca="false">SUM(J430:J432)</f>
        <v>1864.01</v>
      </c>
      <c r="K433" s="14" t="n">
        <f aca="false">SUM(K430:K432)</f>
        <v>7574</v>
      </c>
      <c r="L433" s="14" t="n">
        <f aca="false">SUM(L430:L432)</f>
        <v>0</v>
      </c>
      <c r="M433" s="14" t="n">
        <f aca="false">SUM(M430:M432)</f>
        <v>0</v>
      </c>
      <c r="N433" s="14" t="n">
        <f aca="false">SUM(N430:N432)</f>
        <v>0</v>
      </c>
      <c r="O433" s="14" t="n">
        <f aca="false">SUM(O430:O432)</f>
        <v>0</v>
      </c>
      <c r="P433" s="14" t="n">
        <f aca="false">SUM(P430:P432)</f>
        <v>7574</v>
      </c>
      <c r="Q433" s="14" t="n">
        <f aca="false">SUM(Q430:Q432)</f>
        <v>0</v>
      </c>
      <c r="R433" s="15" t="n">
        <f aca="false">Q433/$P433</f>
        <v>0</v>
      </c>
      <c r="S433" s="14" t="n">
        <f aca="false">SUM(S430:S432)</f>
        <v>0</v>
      </c>
      <c r="T433" s="15" t="n">
        <f aca="false">S433/$P433</f>
        <v>0</v>
      </c>
      <c r="U433" s="14" t="n">
        <f aca="false">SUM(U430:U432)</f>
        <v>0</v>
      </c>
      <c r="V433" s="15" t="n">
        <f aca="false">U433/$P433</f>
        <v>0</v>
      </c>
      <c r="W433" s="14" t="n">
        <f aca="false">SUM(W430:W432)</f>
        <v>0</v>
      </c>
      <c r="X433" s="15" t="n">
        <f aca="false">W433/$P433</f>
        <v>0</v>
      </c>
      <c r="Y433" s="14" t="n">
        <f aca="false">SUM(Y430:Y432)</f>
        <v>7574</v>
      </c>
      <c r="Z433" s="14" t="n">
        <f aca="false">SUM(Z430:Z432)</f>
        <v>7574</v>
      </c>
    </row>
    <row r="435" customFormat="false" ht="13.9" hidden="false" customHeight="true" outlineLevel="0" collapsed="false">
      <c r="E435" s="39" t="s">
        <v>57</v>
      </c>
      <c r="F435" s="17" t="s">
        <v>246</v>
      </c>
      <c r="G435" s="40" t="n">
        <v>4000</v>
      </c>
      <c r="H435" s="40" t="n">
        <v>4000</v>
      </c>
      <c r="I435" s="40" t="n">
        <v>2500</v>
      </c>
      <c r="J435" s="40" t="n">
        <v>0</v>
      </c>
      <c r="K435" s="40" t="n">
        <v>2500</v>
      </c>
      <c r="L435" s="40"/>
      <c r="M435" s="40"/>
      <c r="N435" s="40"/>
      <c r="O435" s="40"/>
      <c r="P435" s="40" t="n">
        <f aca="false">K435+SUM(L435:O435)</f>
        <v>2500</v>
      </c>
      <c r="Q435" s="40"/>
      <c r="R435" s="41" t="n">
        <f aca="false">Q435/$P435</f>
        <v>0</v>
      </c>
      <c r="S435" s="40"/>
      <c r="T435" s="41" t="n">
        <f aca="false">S435/$P435</f>
        <v>0</v>
      </c>
      <c r="U435" s="40"/>
      <c r="V435" s="41" t="n">
        <f aca="false">U435/$P435</f>
        <v>0</v>
      </c>
      <c r="W435" s="40"/>
      <c r="X435" s="42" t="n">
        <f aca="false">W435/$P435</f>
        <v>0</v>
      </c>
      <c r="Y435" s="40" t="n">
        <f aca="false">K435</f>
        <v>2500</v>
      </c>
      <c r="Z435" s="43" t="n">
        <f aca="false">Y435</f>
        <v>2500</v>
      </c>
    </row>
    <row r="436" customFormat="false" ht="13.9" hidden="false" customHeight="true" outlineLevel="0" collapsed="false">
      <c r="E436" s="44"/>
      <c r="F436" s="1" t="s">
        <v>247</v>
      </c>
      <c r="G436" s="46" t="n">
        <v>850</v>
      </c>
      <c r="H436" s="46" t="n">
        <v>350</v>
      </c>
      <c r="I436" s="46" t="n">
        <v>150</v>
      </c>
      <c r="J436" s="46" t="n">
        <v>0</v>
      </c>
      <c r="K436" s="46" t="n">
        <v>150</v>
      </c>
      <c r="L436" s="46"/>
      <c r="M436" s="46"/>
      <c r="N436" s="46"/>
      <c r="O436" s="46"/>
      <c r="P436" s="46" t="n">
        <f aca="false">K436+SUM(L436:O436)</f>
        <v>150</v>
      </c>
      <c r="Q436" s="46"/>
      <c r="R436" s="2" t="n">
        <f aca="false">Q436/$P436</f>
        <v>0</v>
      </c>
      <c r="S436" s="46"/>
      <c r="T436" s="2" t="n">
        <f aca="false">S436/$P436</f>
        <v>0</v>
      </c>
      <c r="U436" s="46"/>
      <c r="V436" s="2" t="n">
        <f aca="false">U436/$P436</f>
        <v>0</v>
      </c>
      <c r="W436" s="46"/>
      <c r="X436" s="47" t="n">
        <f aca="false">W436/$P436</f>
        <v>0</v>
      </c>
      <c r="Y436" s="46" t="n">
        <f aca="false">K436</f>
        <v>150</v>
      </c>
      <c r="Z436" s="48" t="n">
        <f aca="false">Y436</f>
        <v>150</v>
      </c>
    </row>
    <row r="437" customFormat="false" ht="13.9" hidden="false" customHeight="true" outlineLevel="0" collapsed="false">
      <c r="E437" s="44"/>
      <c r="F437" s="1" t="s">
        <v>248</v>
      </c>
      <c r="G437" s="46" t="n">
        <v>4104.4</v>
      </c>
      <c r="H437" s="46" t="n">
        <v>4510.23</v>
      </c>
      <c r="I437" s="49" t="n">
        <v>5000</v>
      </c>
      <c r="J437" s="49" t="n">
        <v>0</v>
      </c>
      <c r="K437" s="49" t="n">
        <v>3000</v>
      </c>
      <c r="L437" s="49"/>
      <c r="M437" s="49"/>
      <c r="N437" s="49"/>
      <c r="O437" s="49"/>
      <c r="P437" s="49" t="n">
        <f aca="false">K437+SUM(L437:O437)</f>
        <v>3000</v>
      </c>
      <c r="Q437" s="49"/>
      <c r="R437" s="50" t="n">
        <f aca="false">Q437/$P437</f>
        <v>0</v>
      </c>
      <c r="S437" s="49"/>
      <c r="T437" s="50" t="n">
        <f aca="false">S437/$P437</f>
        <v>0</v>
      </c>
      <c r="U437" s="49"/>
      <c r="V437" s="50" t="n">
        <f aca="false">U437/$P437</f>
        <v>0</v>
      </c>
      <c r="W437" s="49"/>
      <c r="X437" s="51" t="n">
        <f aca="false">W437/$P437</f>
        <v>0</v>
      </c>
      <c r="Y437" s="46" t="n">
        <f aca="false">K437</f>
        <v>3000</v>
      </c>
      <c r="Z437" s="48" t="n">
        <f aca="false">Y437</f>
        <v>3000</v>
      </c>
    </row>
    <row r="438" customFormat="false" ht="13.9" hidden="false" customHeight="true" outlineLevel="0" collapsed="false">
      <c r="E438" s="52"/>
      <c r="F438" s="86" t="s">
        <v>249</v>
      </c>
      <c r="G438" s="87" t="n">
        <v>3887.52</v>
      </c>
      <c r="H438" s="87" t="n">
        <v>3027.59</v>
      </c>
      <c r="I438" s="87" t="n">
        <v>4200</v>
      </c>
      <c r="J438" s="87" t="n">
        <v>0</v>
      </c>
      <c r="K438" s="87" t="n">
        <v>1000</v>
      </c>
      <c r="L438" s="87"/>
      <c r="M438" s="87"/>
      <c r="N438" s="87"/>
      <c r="O438" s="87"/>
      <c r="P438" s="87" t="n">
        <f aca="false">K438+SUM(L438:O438)</f>
        <v>1000</v>
      </c>
      <c r="Q438" s="87"/>
      <c r="R438" s="88" t="n">
        <f aca="false">Q438/$P438</f>
        <v>0</v>
      </c>
      <c r="S438" s="87"/>
      <c r="T438" s="88" t="n">
        <f aca="false">S438/$P438</f>
        <v>0</v>
      </c>
      <c r="U438" s="87"/>
      <c r="V438" s="88" t="n">
        <f aca="false">U438/$P438</f>
        <v>0</v>
      </c>
      <c r="W438" s="87"/>
      <c r="X438" s="89" t="n">
        <f aca="false">W438/$P438</f>
        <v>0</v>
      </c>
      <c r="Y438" s="87" t="n">
        <f aca="false">K438</f>
        <v>1000</v>
      </c>
      <c r="Z438" s="57" t="n">
        <f aca="false">Y438</f>
        <v>1000</v>
      </c>
    </row>
    <row r="440" customFormat="false" ht="13.9" hidden="false" customHeight="true" outlineLevel="0" collapsed="false">
      <c r="D440" s="60" t="s">
        <v>250</v>
      </c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1"/>
      <c r="S440" s="60"/>
      <c r="T440" s="61"/>
      <c r="U440" s="60"/>
      <c r="V440" s="61"/>
      <c r="W440" s="60"/>
      <c r="X440" s="61"/>
      <c r="Y440" s="60"/>
      <c r="Z440" s="60"/>
    </row>
    <row r="441" customFormat="false" ht="13.9" hidden="false" customHeight="true" outlineLevel="0" collapsed="false">
      <c r="D441" s="7" t="s">
        <v>33</v>
      </c>
      <c r="E441" s="7" t="s">
        <v>34</v>
      </c>
      <c r="F441" s="7" t="s">
        <v>35</v>
      </c>
      <c r="G441" s="7" t="s">
        <v>1</v>
      </c>
      <c r="H441" s="7" t="s">
        <v>2</v>
      </c>
      <c r="I441" s="7" t="s">
        <v>3</v>
      </c>
      <c r="J441" s="7" t="s">
        <v>4</v>
      </c>
      <c r="K441" s="7" t="s">
        <v>5</v>
      </c>
      <c r="L441" s="7" t="s">
        <v>6</v>
      </c>
      <c r="M441" s="7" t="s">
        <v>7</v>
      </c>
      <c r="N441" s="7" t="s">
        <v>8</v>
      </c>
      <c r="O441" s="7" t="s">
        <v>9</v>
      </c>
      <c r="P441" s="7" t="s">
        <v>10</v>
      </c>
      <c r="Q441" s="7" t="s">
        <v>11</v>
      </c>
      <c r="R441" s="8" t="s">
        <v>12</v>
      </c>
      <c r="S441" s="7" t="s">
        <v>13</v>
      </c>
      <c r="T441" s="8" t="s">
        <v>14</v>
      </c>
      <c r="U441" s="7" t="s">
        <v>15</v>
      </c>
      <c r="V441" s="8" t="s">
        <v>16</v>
      </c>
      <c r="W441" s="7" t="s">
        <v>17</v>
      </c>
      <c r="X441" s="8" t="s">
        <v>18</v>
      </c>
      <c r="Y441" s="7" t="s">
        <v>19</v>
      </c>
      <c r="Z441" s="7" t="s">
        <v>20</v>
      </c>
    </row>
    <row r="442" customFormat="false" ht="13.9" hidden="false" customHeight="true" outlineLevel="0" collapsed="false">
      <c r="A442" s="1" t="n">
        <v>6</v>
      </c>
      <c r="B442" s="1" t="n">
        <v>2</v>
      </c>
      <c r="C442" s="1" t="n">
        <v>3</v>
      </c>
      <c r="D442" s="38" t="s">
        <v>241</v>
      </c>
      <c r="E442" s="10" t="n">
        <v>620</v>
      </c>
      <c r="F442" s="10" t="s">
        <v>130</v>
      </c>
      <c r="G442" s="11" t="n">
        <v>566.7</v>
      </c>
      <c r="H442" s="11" t="n">
        <v>188.24</v>
      </c>
      <c r="I442" s="11" t="n">
        <v>138</v>
      </c>
      <c r="J442" s="11" t="n">
        <v>21.27</v>
      </c>
      <c r="K442" s="11" t="n">
        <v>17</v>
      </c>
      <c r="L442" s="11"/>
      <c r="M442" s="11"/>
      <c r="N442" s="11"/>
      <c r="O442" s="11"/>
      <c r="P442" s="11" t="n">
        <f aca="false">K442+SUM(L442:O442)</f>
        <v>17</v>
      </c>
      <c r="Q442" s="11"/>
      <c r="R442" s="12" t="n">
        <f aca="false">Q442/$P442</f>
        <v>0</v>
      </c>
      <c r="S442" s="11"/>
      <c r="T442" s="12" t="n">
        <f aca="false">S442/$P442</f>
        <v>0</v>
      </c>
      <c r="U442" s="11"/>
      <c r="V442" s="12" t="n">
        <f aca="false">U442/$P442</f>
        <v>0</v>
      </c>
      <c r="W442" s="11"/>
      <c r="X442" s="12" t="n">
        <f aca="false">W442/$P442</f>
        <v>0</v>
      </c>
      <c r="Y442" s="11" t="n">
        <f aca="false">K442</f>
        <v>17</v>
      </c>
      <c r="Z442" s="11" t="n">
        <f aca="false">Y442</f>
        <v>17</v>
      </c>
    </row>
    <row r="443" customFormat="false" ht="13.9" hidden="false" customHeight="true" outlineLevel="0" collapsed="false">
      <c r="A443" s="1" t="n">
        <v>6</v>
      </c>
      <c r="B443" s="1" t="n">
        <v>2</v>
      </c>
      <c r="C443" s="1" t="n">
        <v>3</v>
      </c>
      <c r="D443" s="38" t="s">
        <v>241</v>
      </c>
      <c r="E443" s="10" t="n">
        <v>630</v>
      </c>
      <c r="F443" s="10" t="s">
        <v>131</v>
      </c>
      <c r="G443" s="11" t="n">
        <v>4495.34</v>
      </c>
      <c r="H443" s="11" t="n">
        <v>3944.93</v>
      </c>
      <c r="I443" s="11" t="n">
        <v>3700</v>
      </c>
      <c r="J443" s="11" t="n">
        <v>2249.59</v>
      </c>
      <c r="K443" s="11" t="n">
        <v>2826</v>
      </c>
      <c r="L443" s="11"/>
      <c r="M443" s="11"/>
      <c r="N443" s="11"/>
      <c r="O443" s="11"/>
      <c r="P443" s="11" t="n">
        <f aca="false">K443+SUM(L443:O443)</f>
        <v>2826</v>
      </c>
      <c r="Q443" s="11"/>
      <c r="R443" s="12" t="n">
        <f aca="false">Q443/$P443</f>
        <v>0</v>
      </c>
      <c r="S443" s="11"/>
      <c r="T443" s="12" t="n">
        <f aca="false">S443/$P443</f>
        <v>0</v>
      </c>
      <c r="U443" s="11"/>
      <c r="V443" s="12" t="n">
        <f aca="false">U443/$P443</f>
        <v>0</v>
      </c>
      <c r="W443" s="11"/>
      <c r="X443" s="12" t="n">
        <f aca="false">W443/$P443</f>
        <v>0</v>
      </c>
      <c r="Y443" s="11" t="n">
        <f aca="false">K443</f>
        <v>2826</v>
      </c>
      <c r="Z443" s="11" t="n">
        <f aca="false">Y443</f>
        <v>2826</v>
      </c>
    </row>
    <row r="444" customFormat="false" ht="13.9" hidden="false" customHeight="true" outlineLevel="0" collapsed="false">
      <c r="A444" s="1" t="n">
        <v>6</v>
      </c>
      <c r="B444" s="1" t="n">
        <v>2</v>
      </c>
      <c r="C444" s="1" t="n">
        <v>3</v>
      </c>
      <c r="D444" s="67" t="s">
        <v>21</v>
      </c>
      <c r="E444" s="13" t="n">
        <v>41</v>
      </c>
      <c r="F444" s="13" t="s">
        <v>23</v>
      </c>
      <c r="G444" s="14" t="n">
        <f aca="false">SUM(G442:G443)</f>
        <v>5062.04</v>
      </c>
      <c r="H444" s="14" t="n">
        <f aca="false">SUM(H442:H443)</f>
        <v>4133.17</v>
      </c>
      <c r="I444" s="14" t="n">
        <f aca="false">SUM(I442:I443)</f>
        <v>3838</v>
      </c>
      <c r="J444" s="14" t="n">
        <f aca="false">SUM(J442:J443)</f>
        <v>2270.86</v>
      </c>
      <c r="K444" s="14" t="n">
        <f aca="false">SUM(K442:K443)</f>
        <v>2843</v>
      </c>
      <c r="L444" s="14" t="n">
        <f aca="false">SUM(L442:L443)</f>
        <v>0</v>
      </c>
      <c r="M444" s="14" t="n">
        <f aca="false">SUM(M442:M443)</f>
        <v>0</v>
      </c>
      <c r="N444" s="14" t="n">
        <f aca="false">SUM(N442:N443)</f>
        <v>0</v>
      </c>
      <c r="O444" s="14" t="n">
        <f aca="false">SUM(O442:O443)</f>
        <v>0</v>
      </c>
      <c r="P444" s="14" t="n">
        <f aca="false">SUM(P442:P443)</f>
        <v>2843</v>
      </c>
      <c r="Q444" s="14" t="n">
        <f aca="false">SUM(Q442:Q443)</f>
        <v>0</v>
      </c>
      <c r="R444" s="15" t="n">
        <f aca="false">Q444/$P444</f>
        <v>0</v>
      </c>
      <c r="S444" s="14" t="n">
        <f aca="false">SUM(S442:S443)</f>
        <v>0</v>
      </c>
      <c r="T444" s="15" t="n">
        <f aca="false">S444/$P444</f>
        <v>0</v>
      </c>
      <c r="U444" s="14" t="n">
        <f aca="false">SUM(U442:U443)</f>
        <v>0</v>
      </c>
      <c r="V444" s="15" t="n">
        <f aca="false">U444/$P444</f>
        <v>0</v>
      </c>
      <c r="W444" s="14" t="n">
        <f aca="false">SUM(W442:W443)</f>
        <v>0</v>
      </c>
      <c r="X444" s="15" t="n">
        <f aca="false">W444/$P444</f>
        <v>0</v>
      </c>
      <c r="Y444" s="14" t="n">
        <f aca="false">SUM(Y442:Y443)</f>
        <v>2843</v>
      </c>
      <c r="Z444" s="14" t="n">
        <f aca="false">SUM(Z442:Z443)</f>
        <v>2843</v>
      </c>
    </row>
    <row r="446" customFormat="false" ht="13.9" hidden="false" customHeight="true" outlineLevel="0" collapsed="false">
      <c r="D446" s="28" t="s">
        <v>251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9"/>
      <c r="S446" s="28"/>
      <c r="T446" s="29"/>
      <c r="U446" s="28"/>
      <c r="V446" s="29"/>
      <c r="W446" s="28"/>
      <c r="X446" s="29"/>
      <c r="Y446" s="28"/>
      <c r="Z446" s="28"/>
    </row>
    <row r="447" customFormat="false" ht="13.9" hidden="false" customHeight="true" outlineLevel="0" collapsed="false">
      <c r="D447" s="7"/>
      <c r="E447" s="7"/>
      <c r="F447" s="7"/>
      <c r="G447" s="7" t="s">
        <v>1</v>
      </c>
      <c r="H447" s="7" t="s">
        <v>2</v>
      </c>
      <c r="I447" s="7" t="s">
        <v>3</v>
      </c>
      <c r="J447" s="7" t="s">
        <v>4</v>
      </c>
      <c r="K447" s="7" t="s">
        <v>5</v>
      </c>
      <c r="L447" s="7" t="s">
        <v>6</v>
      </c>
      <c r="M447" s="7" t="s">
        <v>7</v>
      </c>
      <c r="N447" s="7" t="s">
        <v>8</v>
      </c>
      <c r="O447" s="7" t="s">
        <v>9</v>
      </c>
      <c r="P447" s="7" t="s">
        <v>10</v>
      </c>
      <c r="Q447" s="7" t="s">
        <v>11</v>
      </c>
      <c r="R447" s="8" t="s">
        <v>12</v>
      </c>
      <c r="S447" s="7" t="s">
        <v>13</v>
      </c>
      <c r="T447" s="8" t="s">
        <v>14</v>
      </c>
      <c r="U447" s="7" t="s">
        <v>15</v>
      </c>
      <c r="V447" s="8" t="s">
        <v>16</v>
      </c>
      <c r="W447" s="7" t="s">
        <v>17</v>
      </c>
      <c r="X447" s="8" t="s">
        <v>18</v>
      </c>
      <c r="Y447" s="7" t="s">
        <v>19</v>
      </c>
      <c r="Z447" s="7" t="s">
        <v>20</v>
      </c>
    </row>
    <row r="448" customFormat="false" ht="13.9" hidden="false" customHeight="true" outlineLevel="0" collapsed="false">
      <c r="A448" s="1" t="n">
        <v>6</v>
      </c>
      <c r="B448" s="1" t="n">
        <v>3</v>
      </c>
      <c r="D448" s="30" t="s">
        <v>21</v>
      </c>
      <c r="E448" s="10" t="n">
        <v>41</v>
      </c>
      <c r="F448" s="10" t="s">
        <v>23</v>
      </c>
      <c r="G448" s="11" t="n">
        <f aca="false">G455+G465</f>
        <v>9964.72</v>
      </c>
      <c r="H448" s="11" t="n">
        <f aca="false">H455+H465</f>
        <v>11148.44</v>
      </c>
      <c r="I448" s="11" t="n">
        <f aca="false">I455+I465</f>
        <v>11575</v>
      </c>
      <c r="J448" s="11" t="n">
        <f aca="false">J455+J465</f>
        <v>13384.27</v>
      </c>
      <c r="K448" s="11" t="n">
        <f aca="false">K455+K465</f>
        <v>14097</v>
      </c>
      <c r="L448" s="11" t="n">
        <f aca="false">L455+L465</f>
        <v>0</v>
      </c>
      <c r="M448" s="11" t="n">
        <f aca="false">M455+M465</f>
        <v>0</v>
      </c>
      <c r="N448" s="11" t="n">
        <f aca="false">N455+N465</f>
        <v>0</v>
      </c>
      <c r="O448" s="11" t="n">
        <f aca="false">O455+O465</f>
        <v>0</v>
      </c>
      <c r="P448" s="11" t="n">
        <f aca="false">P455+P465</f>
        <v>14097</v>
      </c>
      <c r="Q448" s="11" t="n">
        <f aca="false">Q455+Q465</f>
        <v>0</v>
      </c>
      <c r="R448" s="12" t="n">
        <f aca="false">Q448/$P448</f>
        <v>0</v>
      </c>
      <c r="S448" s="11" t="n">
        <f aca="false">S455+S465</f>
        <v>0</v>
      </c>
      <c r="T448" s="12" t="n">
        <f aca="false">S448/$P448</f>
        <v>0</v>
      </c>
      <c r="U448" s="11" t="n">
        <f aca="false">U455+U465</f>
        <v>0</v>
      </c>
      <c r="V448" s="12" t="n">
        <f aca="false">U448/$P448</f>
        <v>0</v>
      </c>
      <c r="W448" s="11" t="n">
        <f aca="false">W455+W465</f>
        <v>0</v>
      </c>
      <c r="X448" s="12" t="n">
        <f aca="false">W448/$P448</f>
        <v>0</v>
      </c>
      <c r="Y448" s="11" t="n">
        <f aca="false">Y455+Y465</f>
        <v>10597</v>
      </c>
      <c r="Z448" s="11" t="n">
        <f aca="false">Z455+Z465</f>
        <v>10597</v>
      </c>
    </row>
    <row r="449" customFormat="false" ht="13.9" hidden="false" customHeight="true" outlineLevel="0" collapsed="false">
      <c r="A449" s="1" t="n">
        <v>6</v>
      </c>
      <c r="B449" s="1" t="n">
        <v>3</v>
      </c>
      <c r="D449" s="17"/>
      <c r="E449" s="18"/>
      <c r="F449" s="13" t="s">
        <v>124</v>
      </c>
      <c r="G449" s="14" t="n">
        <f aca="false">SUM(G448:G448)</f>
        <v>9964.72</v>
      </c>
      <c r="H449" s="14" t="n">
        <f aca="false">SUM(H448:H448)</f>
        <v>11148.44</v>
      </c>
      <c r="I449" s="14" t="n">
        <f aca="false">SUM(I448:I448)</f>
        <v>11575</v>
      </c>
      <c r="J449" s="14" t="n">
        <f aca="false">SUM(J448:J448)</f>
        <v>13384.27</v>
      </c>
      <c r="K449" s="14" t="n">
        <f aca="false">SUM(K448:K448)</f>
        <v>14097</v>
      </c>
      <c r="L449" s="14" t="n">
        <f aca="false">SUM(L448:L448)</f>
        <v>0</v>
      </c>
      <c r="M449" s="14" t="n">
        <f aca="false">SUM(M448:M448)</f>
        <v>0</v>
      </c>
      <c r="N449" s="14" t="n">
        <f aca="false">SUM(N448:N448)</f>
        <v>0</v>
      </c>
      <c r="O449" s="14" t="n">
        <f aca="false">SUM(O448:O448)</f>
        <v>0</v>
      </c>
      <c r="P449" s="14" t="n">
        <f aca="false">SUM(P448:P448)</f>
        <v>14097</v>
      </c>
      <c r="Q449" s="14" t="n">
        <f aca="false">SUM(Q448:Q448)</f>
        <v>0</v>
      </c>
      <c r="R449" s="15" t="n">
        <f aca="false">Q449/$P449</f>
        <v>0</v>
      </c>
      <c r="S449" s="14" t="n">
        <f aca="false">SUM(S448:S448)</f>
        <v>0</v>
      </c>
      <c r="T449" s="15" t="n">
        <f aca="false">S449/$P449</f>
        <v>0</v>
      </c>
      <c r="U449" s="14" t="n">
        <f aca="false">SUM(U448:U448)</f>
        <v>0</v>
      </c>
      <c r="V449" s="15" t="n">
        <f aca="false">U449/$P449</f>
        <v>0</v>
      </c>
      <c r="W449" s="14" t="n">
        <f aca="false">SUM(W448:W448)</f>
        <v>0</v>
      </c>
      <c r="X449" s="15" t="n">
        <f aca="false">W449/$P449</f>
        <v>0</v>
      </c>
      <c r="Y449" s="14" t="n">
        <f aca="false">SUM(Y448:Y448)</f>
        <v>10597</v>
      </c>
      <c r="Z449" s="14" t="n">
        <f aca="false">SUM(Z448:Z448)</f>
        <v>10597</v>
      </c>
    </row>
    <row r="451" customFormat="false" ht="13.9" hidden="false" customHeight="true" outlineLevel="0" collapsed="false">
      <c r="D451" s="60" t="s">
        <v>252</v>
      </c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1"/>
      <c r="S451" s="60"/>
      <c r="T451" s="61"/>
      <c r="U451" s="60"/>
      <c r="V451" s="61"/>
      <c r="W451" s="60"/>
      <c r="X451" s="61"/>
      <c r="Y451" s="60"/>
      <c r="Z451" s="60"/>
    </row>
    <row r="452" customFormat="false" ht="13.9" hidden="false" customHeight="true" outlineLevel="0" collapsed="false">
      <c r="D452" s="7" t="s">
        <v>33</v>
      </c>
      <c r="E452" s="7" t="s">
        <v>34</v>
      </c>
      <c r="F452" s="7" t="s">
        <v>35</v>
      </c>
      <c r="G452" s="7" t="s">
        <v>1</v>
      </c>
      <c r="H452" s="7" t="s">
        <v>2</v>
      </c>
      <c r="I452" s="7" t="s">
        <v>3</v>
      </c>
      <c r="J452" s="7" t="s">
        <v>4</v>
      </c>
      <c r="K452" s="7" t="s">
        <v>5</v>
      </c>
      <c r="L452" s="7" t="s">
        <v>6</v>
      </c>
      <c r="M452" s="7" t="s">
        <v>7</v>
      </c>
      <c r="N452" s="7" t="s">
        <v>8</v>
      </c>
      <c r="O452" s="7" t="s">
        <v>9</v>
      </c>
      <c r="P452" s="7" t="s">
        <v>10</v>
      </c>
      <c r="Q452" s="7" t="s">
        <v>11</v>
      </c>
      <c r="R452" s="8" t="s">
        <v>12</v>
      </c>
      <c r="S452" s="7" t="s">
        <v>13</v>
      </c>
      <c r="T452" s="8" t="s">
        <v>14</v>
      </c>
      <c r="U452" s="7" t="s">
        <v>15</v>
      </c>
      <c r="V452" s="8" t="s">
        <v>16</v>
      </c>
      <c r="W452" s="7" t="s">
        <v>17</v>
      </c>
      <c r="X452" s="8" t="s">
        <v>18</v>
      </c>
      <c r="Y452" s="7" t="s">
        <v>19</v>
      </c>
      <c r="Z452" s="7" t="s">
        <v>20</v>
      </c>
    </row>
    <row r="453" customFormat="false" ht="13.9" hidden="false" customHeight="true" outlineLevel="0" collapsed="false">
      <c r="A453" s="1" t="n">
        <v>6</v>
      </c>
      <c r="B453" s="1" t="n">
        <v>3</v>
      </c>
      <c r="C453" s="1" t="n">
        <v>1</v>
      </c>
      <c r="D453" s="74" t="s">
        <v>253</v>
      </c>
      <c r="E453" s="10" t="n">
        <v>620</v>
      </c>
      <c r="F453" s="10" t="s">
        <v>130</v>
      </c>
      <c r="G453" s="11" t="n">
        <v>0</v>
      </c>
      <c r="H453" s="11" t="n">
        <v>565.57</v>
      </c>
      <c r="I453" s="33" t="n">
        <v>0</v>
      </c>
      <c r="J453" s="33" t="n">
        <v>0</v>
      </c>
      <c r="K453" s="33" t="n">
        <v>0</v>
      </c>
      <c r="L453" s="33"/>
      <c r="M453" s="33"/>
      <c r="N453" s="33"/>
      <c r="O453" s="33"/>
      <c r="P453" s="33" t="n">
        <f aca="false">K453+SUM(L453:O453)</f>
        <v>0</v>
      </c>
      <c r="Q453" s="33"/>
      <c r="R453" s="34" t="e">
        <f aca="false">Q453/$P453</f>
        <v>#DIV/0!</v>
      </c>
      <c r="S453" s="33"/>
      <c r="T453" s="34" t="e">
        <f aca="false">S453/$P453</f>
        <v>#DIV/0!</v>
      </c>
      <c r="U453" s="33"/>
      <c r="V453" s="34" t="e">
        <f aca="false">U453/$P453</f>
        <v>#DIV/0!</v>
      </c>
      <c r="W453" s="33"/>
      <c r="X453" s="34" t="e">
        <f aca="false">W453/$P453</f>
        <v>#DIV/0!</v>
      </c>
      <c r="Y453" s="11" t="n">
        <f aca="false">K453</f>
        <v>0</v>
      </c>
      <c r="Z453" s="11" t="n">
        <f aca="false">Y453</f>
        <v>0</v>
      </c>
    </row>
    <row r="454" customFormat="false" ht="13.9" hidden="false" customHeight="true" outlineLevel="0" collapsed="false">
      <c r="A454" s="1" t="n">
        <v>6</v>
      </c>
      <c r="B454" s="1" t="n">
        <v>3</v>
      </c>
      <c r="C454" s="1" t="n">
        <v>1</v>
      </c>
      <c r="D454" s="74" t="s">
        <v>253</v>
      </c>
      <c r="E454" s="10" t="n">
        <v>630</v>
      </c>
      <c r="F454" s="10" t="s">
        <v>131</v>
      </c>
      <c r="G454" s="11" t="n">
        <v>5564.72</v>
      </c>
      <c r="H454" s="11" t="n">
        <v>5770.54</v>
      </c>
      <c r="I454" s="11" t="n">
        <v>7075</v>
      </c>
      <c r="J454" s="11" t="n">
        <v>8984.27</v>
      </c>
      <c r="K454" s="11" t="n">
        <v>8597</v>
      </c>
      <c r="L454" s="11"/>
      <c r="M454" s="11"/>
      <c r="N454" s="11"/>
      <c r="O454" s="11"/>
      <c r="P454" s="11" t="n">
        <f aca="false">K454+SUM(L454:O454)</f>
        <v>8597</v>
      </c>
      <c r="Q454" s="11"/>
      <c r="R454" s="12" t="n">
        <f aca="false">Q454/$P454</f>
        <v>0</v>
      </c>
      <c r="S454" s="11"/>
      <c r="T454" s="12" t="n">
        <f aca="false">S454/$P454</f>
        <v>0</v>
      </c>
      <c r="U454" s="11"/>
      <c r="V454" s="12" t="n">
        <f aca="false">U454/$P454</f>
        <v>0</v>
      </c>
      <c r="W454" s="11"/>
      <c r="X454" s="12" t="n">
        <f aca="false">W454/$P454</f>
        <v>0</v>
      </c>
      <c r="Y454" s="11" t="n">
        <v>6597</v>
      </c>
      <c r="Z454" s="11" t="n">
        <f aca="false">Y454</f>
        <v>6597</v>
      </c>
    </row>
    <row r="455" customFormat="false" ht="13.9" hidden="false" customHeight="true" outlineLevel="0" collapsed="false">
      <c r="A455" s="1" t="n">
        <v>6</v>
      </c>
      <c r="B455" s="1" t="n">
        <v>3</v>
      </c>
      <c r="C455" s="1" t="n">
        <v>1</v>
      </c>
      <c r="D455" s="67" t="s">
        <v>21</v>
      </c>
      <c r="E455" s="13" t="n">
        <v>41</v>
      </c>
      <c r="F455" s="13" t="s">
        <v>23</v>
      </c>
      <c r="G455" s="14" t="n">
        <f aca="false">SUM(G453:G454)</f>
        <v>5564.72</v>
      </c>
      <c r="H455" s="14" t="n">
        <f aca="false">SUM(H453:H454)</f>
        <v>6336.11</v>
      </c>
      <c r="I455" s="14" t="n">
        <f aca="false">SUM(I453:I454)</f>
        <v>7075</v>
      </c>
      <c r="J455" s="14" t="n">
        <f aca="false">SUM(J453:J454)</f>
        <v>8984.27</v>
      </c>
      <c r="K455" s="14" t="n">
        <f aca="false">SUM(K453:K454)</f>
        <v>8597</v>
      </c>
      <c r="L455" s="14" t="n">
        <f aca="false">SUM(L453:L454)</f>
        <v>0</v>
      </c>
      <c r="M455" s="14" t="n">
        <f aca="false">SUM(M453:M454)</f>
        <v>0</v>
      </c>
      <c r="N455" s="14" t="n">
        <f aca="false">SUM(N453:N454)</f>
        <v>0</v>
      </c>
      <c r="O455" s="14" t="n">
        <f aca="false">SUM(O453:O454)</f>
        <v>0</v>
      </c>
      <c r="P455" s="14" t="n">
        <f aca="false">SUM(P453:P454)</f>
        <v>8597</v>
      </c>
      <c r="Q455" s="14" t="n">
        <f aca="false">SUM(Q453:Q454)</f>
        <v>0</v>
      </c>
      <c r="R455" s="15" t="n">
        <f aca="false">Q455/$P455</f>
        <v>0</v>
      </c>
      <c r="S455" s="14" t="n">
        <f aca="false">SUM(S453:S454)</f>
        <v>0</v>
      </c>
      <c r="T455" s="15" t="n">
        <f aca="false">S455/$P455</f>
        <v>0</v>
      </c>
      <c r="U455" s="14" t="n">
        <f aca="false">SUM(U453:U454)</f>
        <v>0</v>
      </c>
      <c r="V455" s="15" t="n">
        <f aca="false">U455/$P455</f>
        <v>0</v>
      </c>
      <c r="W455" s="14" t="n">
        <f aca="false">SUM(W453:W454)</f>
        <v>0</v>
      </c>
      <c r="X455" s="15" t="n">
        <f aca="false">W455/$P455</f>
        <v>0</v>
      </c>
      <c r="Y455" s="14" t="n">
        <f aca="false">SUM(Y453:Y454)</f>
        <v>6597</v>
      </c>
      <c r="Z455" s="14" t="n">
        <f aca="false">SUM(Z453:Z454)</f>
        <v>6597</v>
      </c>
    </row>
    <row r="457" customFormat="false" ht="13.9" hidden="false" customHeight="true" outlineLevel="0" collapsed="false">
      <c r="E457" s="39" t="s">
        <v>57</v>
      </c>
      <c r="F457" s="17" t="s">
        <v>149</v>
      </c>
      <c r="G457" s="40"/>
      <c r="H457" s="40" t="n">
        <v>1000</v>
      </c>
      <c r="I457" s="40" t="n">
        <v>1000</v>
      </c>
      <c r="J457" s="40" t="n">
        <v>1298</v>
      </c>
      <c r="K457" s="40" t="n">
        <v>1232</v>
      </c>
      <c r="L457" s="40"/>
      <c r="M457" s="40"/>
      <c r="N457" s="40"/>
      <c r="O457" s="40"/>
      <c r="P457" s="40" t="n">
        <f aca="false">K457+SUM(L457:O457)</f>
        <v>1232</v>
      </c>
      <c r="Q457" s="40"/>
      <c r="R457" s="41" t="n">
        <f aca="false">Q457/$P457</f>
        <v>0</v>
      </c>
      <c r="S457" s="40"/>
      <c r="T457" s="41" t="n">
        <f aca="false">S457/$P457</f>
        <v>0</v>
      </c>
      <c r="U457" s="40"/>
      <c r="V457" s="41" t="n">
        <f aca="false">U457/$P457</f>
        <v>0</v>
      </c>
      <c r="W457" s="40"/>
      <c r="X457" s="42" t="n">
        <f aca="false">W457/$P457</f>
        <v>0</v>
      </c>
      <c r="Y457" s="40" t="n">
        <f aca="false">K457</f>
        <v>1232</v>
      </c>
      <c r="Z457" s="43" t="n">
        <f aca="false">Y457</f>
        <v>1232</v>
      </c>
    </row>
    <row r="458" customFormat="false" ht="13.9" hidden="false" customHeight="true" outlineLevel="0" collapsed="false">
      <c r="E458" s="44"/>
      <c r="F458" s="83" t="s">
        <v>254</v>
      </c>
      <c r="G458" s="70" t="n">
        <v>5400</v>
      </c>
      <c r="H458" s="70" t="n">
        <v>750</v>
      </c>
      <c r="I458" s="70" t="n">
        <v>3000</v>
      </c>
      <c r="J458" s="70" t="n">
        <v>3000</v>
      </c>
      <c r="K458" s="70" t="n">
        <v>3000</v>
      </c>
      <c r="L458" s="70"/>
      <c r="M458" s="70"/>
      <c r="N458" s="70"/>
      <c r="O458" s="70"/>
      <c r="P458" s="70" t="n">
        <f aca="false">K458+SUM(L458:O458)</f>
        <v>3000</v>
      </c>
      <c r="Q458" s="70"/>
      <c r="R458" s="71" t="n">
        <f aca="false">Q458/$P458</f>
        <v>0</v>
      </c>
      <c r="S458" s="70"/>
      <c r="T458" s="71" t="n">
        <f aca="false">S458/$P458</f>
        <v>0</v>
      </c>
      <c r="U458" s="70"/>
      <c r="V458" s="71" t="n">
        <f aca="false">U458/$P458</f>
        <v>0</v>
      </c>
      <c r="W458" s="70"/>
      <c r="X458" s="47" t="n">
        <f aca="false">W458/$P458</f>
        <v>0</v>
      </c>
      <c r="Y458" s="70" t="n">
        <f aca="false">K458</f>
        <v>3000</v>
      </c>
      <c r="Z458" s="48" t="n">
        <f aca="false">Y458</f>
        <v>3000</v>
      </c>
    </row>
    <row r="459" customFormat="false" ht="13.9" hidden="false" customHeight="true" outlineLevel="0" collapsed="false">
      <c r="E459" s="44"/>
      <c r="F459" s="83" t="s">
        <v>255</v>
      </c>
      <c r="G459" s="84"/>
      <c r="H459" s="84" t="n">
        <v>120.68</v>
      </c>
      <c r="I459" s="70" t="n">
        <v>2065</v>
      </c>
      <c r="J459" s="70" t="n">
        <v>2949</v>
      </c>
      <c r="K459" s="70" t="n">
        <v>3000</v>
      </c>
      <c r="L459" s="70"/>
      <c r="M459" s="70"/>
      <c r="N459" s="70"/>
      <c r="O459" s="70"/>
      <c r="P459" s="70" t="n">
        <f aca="false">K459+SUM(L459:O459)</f>
        <v>3000</v>
      </c>
      <c r="Q459" s="70"/>
      <c r="R459" s="71" t="n">
        <f aca="false">Q459/$P459</f>
        <v>0</v>
      </c>
      <c r="S459" s="70"/>
      <c r="T459" s="71" t="n">
        <f aca="false">S459/$P459</f>
        <v>0</v>
      </c>
      <c r="U459" s="70"/>
      <c r="V459" s="71" t="n">
        <f aca="false">U459/$P459</f>
        <v>0</v>
      </c>
      <c r="W459" s="70"/>
      <c r="X459" s="47" t="n">
        <f aca="false">W459/$P459</f>
        <v>0</v>
      </c>
      <c r="Y459" s="70" t="n">
        <v>1000</v>
      </c>
      <c r="Z459" s="48" t="n">
        <f aca="false">Y459</f>
        <v>1000</v>
      </c>
    </row>
    <row r="460" customFormat="false" ht="13.9" hidden="false" customHeight="true" outlineLevel="0" collapsed="false">
      <c r="E460" s="52"/>
      <c r="F460" s="86" t="s">
        <v>256</v>
      </c>
      <c r="G460" s="54"/>
      <c r="H460" s="54" t="n">
        <v>3459.07</v>
      </c>
      <c r="I460" s="54" t="n">
        <v>0</v>
      </c>
      <c r="J460" s="54" t="n">
        <v>0</v>
      </c>
      <c r="K460" s="54" t="n">
        <v>0</v>
      </c>
      <c r="L460" s="54"/>
      <c r="M460" s="54"/>
      <c r="N460" s="54"/>
      <c r="O460" s="54"/>
      <c r="P460" s="54" t="n">
        <f aca="false">K460+SUM(L460:O460)</f>
        <v>0</v>
      </c>
      <c r="Q460" s="54"/>
      <c r="R460" s="55" t="e">
        <f aca="false">Q460/$P460</f>
        <v>#DIV/0!</v>
      </c>
      <c r="S460" s="54"/>
      <c r="T460" s="55" t="e">
        <f aca="false">S460/$P460</f>
        <v>#DIV/0!</v>
      </c>
      <c r="U460" s="54"/>
      <c r="V460" s="55" t="e">
        <f aca="false">U460/$P460</f>
        <v>#DIV/0!</v>
      </c>
      <c r="W460" s="54"/>
      <c r="X460" s="56" t="e">
        <f aca="false">W460/$P460</f>
        <v>#DIV/0!</v>
      </c>
      <c r="Y460" s="54" t="n">
        <f aca="false">K460</f>
        <v>0</v>
      </c>
      <c r="Z460" s="57" t="n">
        <f aca="false">Y460</f>
        <v>0</v>
      </c>
    </row>
    <row r="462" customFormat="false" ht="13.9" hidden="false" customHeight="true" outlineLevel="0" collapsed="false">
      <c r="D462" s="60" t="s">
        <v>257</v>
      </c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1"/>
      <c r="S462" s="60"/>
      <c r="T462" s="61"/>
      <c r="U462" s="60"/>
      <c r="V462" s="61"/>
      <c r="W462" s="60"/>
      <c r="X462" s="61"/>
      <c r="Y462" s="60"/>
      <c r="Z462" s="60"/>
    </row>
    <row r="463" customFormat="false" ht="13.9" hidden="false" customHeight="true" outlineLevel="0" collapsed="false">
      <c r="D463" s="7" t="s">
        <v>33</v>
      </c>
      <c r="E463" s="7" t="s">
        <v>34</v>
      </c>
      <c r="F463" s="7" t="s">
        <v>35</v>
      </c>
      <c r="G463" s="7" t="s">
        <v>1</v>
      </c>
      <c r="H463" s="7" t="s">
        <v>2</v>
      </c>
      <c r="I463" s="7" t="s">
        <v>3</v>
      </c>
      <c r="J463" s="7" t="s">
        <v>4</v>
      </c>
      <c r="K463" s="7" t="s">
        <v>5</v>
      </c>
      <c r="L463" s="7" t="s">
        <v>6</v>
      </c>
      <c r="M463" s="7" t="s">
        <v>7</v>
      </c>
      <c r="N463" s="7" t="s">
        <v>8</v>
      </c>
      <c r="O463" s="7" t="s">
        <v>9</v>
      </c>
      <c r="P463" s="7" t="s">
        <v>10</v>
      </c>
      <c r="Q463" s="7" t="s">
        <v>11</v>
      </c>
      <c r="R463" s="8" t="s">
        <v>12</v>
      </c>
      <c r="S463" s="7" t="s">
        <v>13</v>
      </c>
      <c r="T463" s="8" t="s">
        <v>14</v>
      </c>
      <c r="U463" s="7" t="s">
        <v>15</v>
      </c>
      <c r="V463" s="8" t="s">
        <v>16</v>
      </c>
      <c r="W463" s="7" t="s">
        <v>17</v>
      </c>
      <c r="X463" s="8" t="s">
        <v>18</v>
      </c>
      <c r="Y463" s="7" t="s">
        <v>19</v>
      </c>
      <c r="Z463" s="7" t="s">
        <v>20</v>
      </c>
    </row>
    <row r="464" customFormat="false" ht="13.9" hidden="false" customHeight="true" outlineLevel="0" collapsed="false">
      <c r="A464" s="1" t="n">
        <v>6</v>
      </c>
      <c r="B464" s="1" t="n">
        <v>3</v>
      </c>
      <c r="C464" s="1" t="n">
        <v>2</v>
      </c>
      <c r="D464" s="74" t="s">
        <v>253</v>
      </c>
      <c r="E464" s="10" t="n">
        <v>640</v>
      </c>
      <c r="F464" s="10" t="s">
        <v>132</v>
      </c>
      <c r="G464" s="11" t="n">
        <v>4400</v>
      </c>
      <c r="H464" s="11" t="n">
        <v>4812.33</v>
      </c>
      <c r="I464" s="11" t="n">
        <f aca="false">SUM(I467:I472)</f>
        <v>4500</v>
      </c>
      <c r="J464" s="11" t="n">
        <v>4400</v>
      </c>
      <c r="K464" s="11" t="n">
        <f aca="false">SUM(K467:K472)</f>
        <v>5500</v>
      </c>
      <c r="L464" s="11"/>
      <c r="M464" s="11"/>
      <c r="N464" s="11"/>
      <c r="O464" s="11"/>
      <c r="P464" s="11" t="n">
        <f aca="false">K464+SUM(L464:O464)</f>
        <v>5500</v>
      </c>
      <c r="Q464" s="11"/>
      <c r="R464" s="12" t="n">
        <f aca="false">Q464/$P464</f>
        <v>0</v>
      </c>
      <c r="S464" s="11"/>
      <c r="T464" s="12" t="n">
        <f aca="false">S464/$P464</f>
        <v>0</v>
      </c>
      <c r="U464" s="11"/>
      <c r="V464" s="12" t="n">
        <f aca="false">U464/$P464</f>
        <v>0</v>
      </c>
      <c r="W464" s="11"/>
      <c r="X464" s="12" t="n">
        <f aca="false">W464/$P464</f>
        <v>0</v>
      </c>
      <c r="Y464" s="11" t="n">
        <f aca="false">SUM(Y467:Y472)</f>
        <v>4000</v>
      </c>
      <c r="Z464" s="11" t="n">
        <f aca="false">SUM(Z467:Z472)</f>
        <v>4000</v>
      </c>
    </row>
    <row r="465" customFormat="false" ht="13.9" hidden="false" customHeight="true" outlineLevel="0" collapsed="false">
      <c r="A465" s="1" t="n">
        <v>6</v>
      </c>
      <c r="B465" s="1" t="n">
        <v>3</v>
      </c>
      <c r="C465" s="1" t="n">
        <v>2</v>
      </c>
      <c r="D465" s="67" t="s">
        <v>21</v>
      </c>
      <c r="E465" s="13" t="n">
        <v>41</v>
      </c>
      <c r="F465" s="13" t="s">
        <v>23</v>
      </c>
      <c r="G465" s="14" t="n">
        <f aca="false">SUM(G464:G464)</f>
        <v>4400</v>
      </c>
      <c r="H465" s="14" t="n">
        <f aca="false">SUM(H464:H464)</f>
        <v>4812.33</v>
      </c>
      <c r="I465" s="14" t="n">
        <f aca="false">SUM(I464:I464)</f>
        <v>4500</v>
      </c>
      <c r="J465" s="14" t="n">
        <f aca="false">SUM(J464:J464)</f>
        <v>4400</v>
      </c>
      <c r="K465" s="14" t="n">
        <f aca="false">SUM(K464:K464)</f>
        <v>5500</v>
      </c>
      <c r="L465" s="14" t="n">
        <f aca="false">SUM(L464:L464)</f>
        <v>0</v>
      </c>
      <c r="M465" s="14" t="n">
        <f aca="false">SUM(M464:M464)</f>
        <v>0</v>
      </c>
      <c r="N465" s="14" t="n">
        <f aca="false">SUM(N464:N464)</f>
        <v>0</v>
      </c>
      <c r="O465" s="14" t="n">
        <f aca="false">SUM(O464:O464)</f>
        <v>0</v>
      </c>
      <c r="P465" s="14" t="n">
        <f aca="false">SUM(P464:P464)</f>
        <v>5500</v>
      </c>
      <c r="Q465" s="14" t="n">
        <f aca="false">SUM(Q464:Q464)</f>
        <v>0</v>
      </c>
      <c r="R465" s="15" t="n">
        <f aca="false">Q465/$P465</f>
        <v>0</v>
      </c>
      <c r="S465" s="14" t="n">
        <f aca="false">SUM(S464:S464)</f>
        <v>0</v>
      </c>
      <c r="T465" s="15" t="n">
        <f aca="false">S465/$P465</f>
        <v>0</v>
      </c>
      <c r="U465" s="14" t="n">
        <f aca="false">SUM(U464:U464)</f>
        <v>0</v>
      </c>
      <c r="V465" s="15" t="n">
        <f aca="false">U465/$P465</f>
        <v>0</v>
      </c>
      <c r="W465" s="14" t="n">
        <f aca="false">SUM(W464:W464)</f>
        <v>0</v>
      </c>
      <c r="X465" s="15" t="n">
        <f aca="false">W465/$P465</f>
        <v>0</v>
      </c>
      <c r="Y465" s="14" t="n">
        <f aca="false">SUM(Y464:Y464)</f>
        <v>4000</v>
      </c>
      <c r="Z465" s="14" t="n">
        <f aca="false">SUM(Z464:Z464)</f>
        <v>4000</v>
      </c>
    </row>
    <row r="467" customFormat="false" ht="13.9" hidden="false" customHeight="true" outlineLevel="0" collapsed="false">
      <c r="E467" s="39" t="s">
        <v>57</v>
      </c>
      <c r="F467" s="17" t="s">
        <v>258</v>
      </c>
      <c r="G467" s="40" t="n">
        <v>1100</v>
      </c>
      <c r="H467" s="40" t="n">
        <v>1100</v>
      </c>
      <c r="I467" s="40" t="n">
        <v>1000</v>
      </c>
      <c r="J467" s="40" t="n">
        <v>1000</v>
      </c>
      <c r="K467" s="40" t="n">
        <v>1000</v>
      </c>
      <c r="L467" s="40"/>
      <c r="M467" s="40"/>
      <c r="N467" s="40"/>
      <c r="O467" s="40"/>
      <c r="P467" s="40" t="n">
        <f aca="false">K467+SUM(L467:O467)</f>
        <v>1000</v>
      </c>
      <c r="Q467" s="40"/>
      <c r="R467" s="41" t="n">
        <f aca="false">Q467/$P467</f>
        <v>0</v>
      </c>
      <c r="S467" s="40"/>
      <c r="T467" s="41" t="n">
        <f aca="false">S467/$P467</f>
        <v>0</v>
      </c>
      <c r="U467" s="40"/>
      <c r="V467" s="41" t="n">
        <f aca="false">U467/$P467</f>
        <v>0</v>
      </c>
      <c r="W467" s="40"/>
      <c r="X467" s="42" t="n">
        <f aca="false">W467/$P467</f>
        <v>0</v>
      </c>
      <c r="Y467" s="40" t="n">
        <f aca="false">K467</f>
        <v>1000</v>
      </c>
      <c r="Z467" s="43" t="n">
        <f aca="false">Y467</f>
        <v>1000</v>
      </c>
    </row>
    <row r="468" customFormat="false" ht="13.9" hidden="false" customHeight="true" outlineLevel="0" collapsed="false">
      <c r="E468" s="44"/>
      <c r="F468" s="1" t="s">
        <v>259</v>
      </c>
      <c r="G468" s="46" t="n">
        <v>1000</v>
      </c>
      <c r="H468" s="46" t="n">
        <v>1412.33</v>
      </c>
      <c r="I468" s="46" t="n">
        <v>1200</v>
      </c>
      <c r="J468" s="46" t="n">
        <v>600</v>
      </c>
      <c r="K468" s="49" t="n">
        <v>500</v>
      </c>
      <c r="L468" s="46"/>
      <c r="M468" s="46"/>
      <c r="N468" s="46"/>
      <c r="O468" s="46"/>
      <c r="P468" s="46" t="n">
        <f aca="false">K468+SUM(L468:O468)</f>
        <v>500</v>
      </c>
      <c r="Q468" s="46"/>
      <c r="R468" s="2" t="n">
        <f aca="false">Q468/$P468</f>
        <v>0</v>
      </c>
      <c r="S468" s="46"/>
      <c r="T468" s="2" t="n">
        <f aca="false">S468/$P468</f>
        <v>0</v>
      </c>
      <c r="U468" s="46"/>
      <c r="V468" s="2" t="n">
        <f aca="false">U468/$P468</f>
        <v>0</v>
      </c>
      <c r="W468" s="46"/>
      <c r="X468" s="47" t="n">
        <f aca="false">W468/$P468</f>
        <v>0</v>
      </c>
      <c r="Y468" s="46" t="n">
        <f aca="false">K468</f>
        <v>500</v>
      </c>
      <c r="Z468" s="48" t="n">
        <f aca="false">Y468</f>
        <v>500</v>
      </c>
    </row>
    <row r="469" customFormat="false" ht="13.9" hidden="false" customHeight="true" outlineLevel="0" collapsed="false">
      <c r="E469" s="44"/>
      <c r="F469" s="45" t="s">
        <v>260</v>
      </c>
      <c r="G469" s="46" t="n">
        <v>1300</v>
      </c>
      <c r="H469" s="46" t="n">
        <v>1300</v>
      </c>
      <c r="I469" s="46" t="n">
        <v>1300</v>
      </c>
      <c r="J469" s="46" t="n">
        <v>0</v>
      </c>
      <c r="K469" s="46" t="n">
        <v>1300</v>
      </c>
      <c r="L469" s="46"/>
      <c r="M469" s="46"/>
      <c r="N469" s="46"/>
      <c r="O469" s="46"/>
      <c r="P469" s="46" t="n">
        <f aca="false">K469+SUM(L469:O469)</f>
        <v>1300</v>
      </c>
      <c r="Q469" s="46"/>
      <c r="R469" s="2" t="n">
        <f aca="false">Q469/$P469</f>
        <v>0</v>
      </c>
      <c r="S469" s="46"/>
      <c r="T469" s="2" t="n">
        <f aca="false">S469/$P469</f>
        <v>0</v>
      </c>
      <c r="U469" s="46"/>
      <c r="V469" s="2" t="n">
        <f aca="false">U469/$P469</f>
        <v>0</v>
      </c>
      <c r="W469" s="46"/>
      <c r="X469" s="47" t="n">
        <f aca="false">W469/$P469</f>
        <v>0</v>
      </c>
      <c r="Y469" s="46" t="n">
        <f aca="false">K469</f>
        <v>1300</v>
      </c>
      <c r="Z469" s="48" t="n">
        <f aca="false">Y469</f>
        <v>1300</v>
      </c>
    </row>
    <row r="470" customFormat="false" ht="13.9" hidden="false" customHeight="true" outlineLevel="0" collapsed="false">
      <c r="E470" s="44"/>
      <c r="F470" s="69" t="s">
        <v>261</v>
      </c>
      <c r="G470" s="70" t="n">
        <v>1000</v>
      </c>
      <c r="H470" s="70" t="n">
        <v>1000</v>
      </c>
      <c r="I470" s="70" t="n">
        <v>1000</v>
      </c>
      <c r="J470" s="70" t="n">
        <v>1000</v>
      </c>
      <c r="K470" s="70" t="n">
        <v>1000</v>
      </c>
      <c r="L470" s="70"/>
      <c r="M470" s="70"/>
      <c r="N470" s="70"/>
      <c r="O470" s="70"/>
      <c r="P470" s="70" t="n">
        <f aca="false">K470+SUM(L470:O470)</f>
        <v>1000</v>
      </c>
      <c r="Q470" s="70"/>
      <c r="R470" s="71" t="n">
        <f aca="false">Q470/$P470</f>
        <v>0</v>
      </c>
      <c r="S470" s="70"/>
      <c r="T470" s="71" t="n">
        <f aca="false">S470/$P470</f>
        <v>0</v>
      </c>
      <c r="U470" s="70"/>
      <c r="V470" s="71" t="n">
        <f aca="false">U470/$P470</f>
        <v>0</v>
      </c>
      <c r="W470" s="70"/>
      <c r="X470" s="47" t="n">
        <f aca="false">W470/$P470</f>
        <v>0</v>
      </c>
      <c r="Y470" s="70" t="n">
        <f aca="false">K470</f>
        <v>1000</v>
      </c>
      <c r="Z470" s="48" t="n">
        <f aca="false">Y470</f>
        <v>1000</v>
      </c>
    </row>
    <row r="471" customFormat="false" ht="13.9" hidden="false" customHeight="true" outlineLevel="0" collapsed="false">
      <c r="E471" s="44"/>
      <c r="F471" s="69" t="s">
        <v>262</v>
      </c>
      <c r="G471" s="70"/>
      <c r="H471" s="70"/>
      <c r="I471" s="70" t="n">
        <v>0</v>
      </c>
      <c r="J471" s="70" t="n">
        <v>300</v>
      </c>
      <c r="K471" s="84" t="n">
        <v>200</v>
      </c>
      <c r="L471" s="70"/>
      <c r="M471" s="70"/>
      <c r="N471" s="70"/>
      <c r="O471" s="70"/>
      <c r="P471" s="70" t="n">
        <f aca="false">K471+SUM(L471:O471)</f>
        <v>200</v>
      </c>
      <c r="Q471" s="70"/>
      <c r="R471" s="71" t="n">
        <f aca="false">Q471/$P471</f>
        <v>0</v>
      </c>
      <c r="S471" s="70"/>
      <c r="T471" s="71" t="n">
        <f aca="false">S471/$P471</f>
        <v>0</v>
      </c>
      <c r="U471" s="70"/>
      <c r="V471" s="71" t="n">
        <f aca="false">U471/$P471</f>
        <v>0</v>
      </c>
      <c r="W471" s="70"/>
      <c r="X471" s="47" t="n">
        <f aca="false">W471/$P471</f>
        <v>0</v>
      </c>
      <c r="Y471" s="70" t="n">
        <f aca="false">K471</f>
        <v>200</v>
      </c>
      <c r="Z471" s="48" t="n">
        <f aca="false">Y471</f>
        <v>200</v>
      </c>
    </row>
    <row r="472" customFormat="false" ht="13.9" hidden="false" customHeight="true" outlineLevel="0" collapsed="false">
      <c r="E472" s="52"/>
      <c r="F472" s="53" t="s">
        <v>263</v>
      </c>
      <c r="G472" s="54"/>
      <c r="H472" s="54"/>
      <c r="I472" s="54" t="n">
        <v>0</v>
      </c>
      <c r="J472" s="54" t="n">
        <v>1500</v>
      </c>
      <c r="K472" s="87" t="n">
        <v>1500</v>
      </c>
      <c r="L472" s="54"/>
      <c r="M472" s="54"/>
      <c r="N472" s="54"/>
      <c r="O472" s="54"/>
      <c r="P472" s="54" t="n">
        <f aca="false">K472+SUM(L472:O472)</f>
        <v>1500</v>
      </c>
      <c r="Q472" s="54"/>
      <c r="R472" s="55" t="n">
        <f aca="false">Q472/$P472</f>
        <v>0</v>
      </c>
      <c r="S472" s="54"/>
      <c r="T472" s="55" t="n">
        <f aca="false">S472/$P472</f>
        <v>0</v>
      </c>
      <c r="U472" s="54"/>
      <c r="V472" s="55" t="n">
        <f aca="false">U472/$P472</f>
        <v>0</v>
      </c>
      <c r="W472" s="54"/>
      <c r="X472" s="56" t="n">
        <f aca="false">W472/$P472</f>
        <v>0</v>
      </c>
      <c r="Y472" s="54" t="n">
        <v>0</v>
      </c>
      <c r="Z472" s="57" t="n">
        <f aca="false">Y472</f>
        <v>0</v>
      </c>
    </row>
    <row r="474" customFormat="false" ht="13.9" hidden="false" customHeight="true" outlineLevel="0" collapsed="false">
      <c r="D474" s="19" t="s">
        <v>264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20"/>
      <c r="S474" s="19"/>
      <c r="T474" s="20"/>
      <c r="U474" s="19"/>
      <c r="V474" s="20"/>
      <c r="W474" s="19"/>
      <c r="X474" s="20"/>
      <c r="Y474" s="19"/>
      <c r="Z474" s="19"/>
    </row>
    <row r="475" customFormat="false" ht="13.9" hidden="false" customHeight="true" outlineLevel="0" collapsed="false">
      <c r="D475" s="6"/>
      <c r="E475" s="6"/>
      <c r="F475" s="6"/>
      <c r="G475" s="7" t="s">
        <v>1</v>
      </c>
      <c r="H475" s="7" t="s">
        <v>2</v>
      </c>
      <c r="I475" s="7" t="s">
        <v>3</v>
      </c>
      <c r="J475" s="7" t="s">
        <v>4</v>
      </c>
      <c r="K475" s="7" t="s">
        <v>5</v>
      </c>
      <c r="L475" s="7" t="s">
        <v>6</v>
      </c>
      <c r="M475" s="7" t="s">
        <v>7</v>
      </c>
      <c r="N475" s="7" t="s">
        <v>8</v>
      </c>
      <c r="O475" s="7" t="s">
        <v>9</v>
      </c>
      <c r="P475" s="7" t="s">
        <v>10</v>
      </c>
      <c r="Q475" s="7" t="s">
        <v>11</v>
      </c>
      <c r="R475" s="8" t="s">
        <v>12</v>
      </c>
      <c r="S475" s="7" t="s">
        <v>13</v>
      </c>
      <c r="T475" s="8" t="s">
        <v>14</v>
      </c>
      <c r="U475" s="7" t="s">
        <v>15</v>
      </c>
      <c r="V475" s="8" t="s">
        <v>16</v>
      </c>
      <c r="W475" s="7" t="s">
        <v>17</v>
      </c>
      <c r="X475" s="8" t="s">
        <v>18</v>
      </c>
      <c r="Y475" s="7" t="s">
        <v>19</v>
      </c>
      <c r="Z475" s="7" t="s">
        <v>20</v>
      </c>
    </row>
    <row r="476" customFormat="false" ht="13.9" hidden="false" customHeight="true" outlineLevel="0" collapsed="false">
      <c r="A476" s="1" t="n">
        <v>7</v>
      </c>
      <c r="D476" s="21" t="s">
        <v>21</v>
      </c>
      <c r="E476" s="22" t="n">
        <v>111</v>
      </c>
      <c r="F476" s="22" t="s">
        <v>47</v>
      </c>
      <c r="G476" s="23" t="n">
        <f aca="false">G483+G523</f>
        <v>36752.41</v>
      </c>
      <c r="H476" s="23" t="n">
        <f aca="false">H483+H523</f>
        <v>43015.88</v>
      </c>
      <c r="I476" s="23" t="n">
        <f aca="false">I483+I523</f>
        <v>39753</v>
      </c>
      <c r="J476" s="23" t="n">
        <f aca="false">J483+J523</f>
        <v>62673.71</v>
      </c>
      <c r="K476" s="23" t="n">
        <f aca="false">K483+K523</f>
        <v>70665</v>
      </c>
      <c r="L476" s="23" t="n">
        <f aca="false">L483+L523</f>
        <v>0</v>
      </c>
      <c r="M476" s="23" t="n">
        <f aca="false">M483+M523</f>
        <v>0</v>
      </c>
      <c r="N476" s="23" t="n">
        <f aca="false">N483+N523</f>
        <v>0</v>
      </c>
      <c r="O476" s="23" t="n">
        <f aca="false">O483+O523</f>
        <v>0</v>
      </c>
      <c r="P476" s="23" t="n">
        <f aca="false">P483+P523</f>
        <v>70665</v>
      </c>
      <c r="Q476" s="23" t="n">
        <f aca="false">Q483+Q523</f>
        <v>0</v>
      </c>
      <c r="R476" s="24" t="n">
        <f aca="false">Q476/$P476</f>
        <v>0</v>
      </c>
      <c r="S476" s="23" t="n">
        <f aca="false">S483+S523</f>
        <v>0</v>
      </c>
      <c r="T476" s="24" t="n">
        <f aca="false">S476/$P476</f>
        <v>0</v>
      </c>
      <c r="U476" s="23" t="n">
        <f aca="false">U483+U523</f>
        <v>0</v>
      </c>
      <c r="V476" s="24" t="n">
        <f aca="false">U476/$P476</f>
        <v>0</v>
      </c>
      <c r="W476" s="23" t="n">
        <f aca="false">W483+W523</f>
        <v>0</v>
      </c>
      <c r="X476" s="24" t="n">
        <f aca="false">W476/$P476</f>
        <v>0</v>
      </c>
      <c r="Y476" s="23" t="n">
        <f aca="false">Y483+Y523</f>
        <v>52821</v>
      </c>
      <c r="Z476" s="23" t="n">
        <f aca="false">Z483+Z523</f>
        <v>57645</v>
      </c>
    </row>
    <row r="477" customFormat="false" ht="13.9" hidden="false" customHeight="true" outlineLevel="0" collapsed="false">
      <c r="A477" s="1" t="n">
        <v>7</v>
      </c>
      <c r="D477" s="21"/>
      <c r="E477" s="22" t="n">
        <v>41</v>
      </c>
      <c r="F477" s="22" t="s">
        <v>23</v>
      </c>
      <c r="G477" s="23" t="n">
        <f aca="false">G484+G527</f>
        <v>59918.84</v>
      </c>
      <c r="H477" s="23" t="n">
        <f aca="false">H484+H527</f>
        <v>86076.21</v>
      </c>
      <c r="I477" s="23" t="n">
        <f aca="false">I484+I527</f>
        <v>101242</v>
      </c>
      <c r="J477" s="23" t="n">
        <f aca="false">J484+J527</f>
        <v>92914.83</v>
      </c>
      <c r="K477" s="23" t="n">
        <f aca="false">K484+K527</f>
        <v>104447</v>
      </c>
      <c r="L477" s="23" t="n">
        <f aca="false">L484+L527</f>
        <v>0</v>
      </c>
      <c r="M477" s="23" t="n">
        <f aca="false">M484+M527</f>
        <v>0</v>
      </c>
      <c r="N477" s="23" t="n">
        <f aca="false">N484+N527</f>
        <v>0</v>
      </c>
      <c r="O477" s="23" t="n">
        <f aca="false">O484+O527</f>
        <v>0</v>
      </c>
      <c r="P477" s="23" t="n">
        <f aca="false">P484+P527</f>
        <v>104447</v>
      </c>
      <c r="Q477" s="23" t="n">
        <f aca="false">Q484+Q527</f>
        <v>0</v>
      </c>
      <c r="R477" s="24" t="n">
        <f aca="false">Q477/$P477</f>
        <v>0</v>
      </c>
      <c r="S477" s="23" t="n">
        <f aca="false">S484+S527</f>
        <v>0</v>
      </c>
      <c r="T477" s="24" t="n">
        <f aca="false">S477/$P477</f>
        <v>0</v>
      </c>
      <c r="U477" s="23" t="n">
        <f aca="false">U484+U527</f>
        <v>0</v>
      </c>
      <c r="V477" s="24" t="n">
        <f aca="false">U477/$P477</f>
        <v>0</v>
      </c>
      <c r="W477" s="23" t="n">
        <f aca="false">W484+W527</f>
        <v>0</v>
      </c>
      <c r="X477" s="24" t="n">
        <f aca="false">W477/$P477</f>
        <v>0</v>
      </c>
      <c r="Y477" s="23" t="n">
        <f aca="false">Y484+Y527</f>
        <v>103809</v>
      </c>
      <c r="Z477" s="23" t="n">
        <f aca="false">Z484+Z527</f>
        <v>109954</v>
      </c>
    </row>
    <row r="478" customFormat="false" ht="13.9" hidden="false" customHeight="true" outlineLevel="0" collapsed="false">
      <c r="A478" s="1" t="n">
        <v>7</v>
      </c>
      <c r="D478" s="21"/>
      <c r="E478" s="22" t="n">
        <v>72</v>
      </c>
      <c r="F478" s="22" t="s">
        <v>25</v>
      </c>
      <c r="G478" s="23" t="n">
        <f aca="false">G485</f>
        <v>684.11</v>
      </c>
      <c r="H478" s="23" t="n">
        <f aca="false">H485</f>
        <v>1801.98</v>
      </c>
      <c r="I478" s="23" t="n">
        <f aca="false">I485</f>
        <v>831</v>
      </c>
      <c r="J478" s="23" t="n">
        <f aca="false">J485</f>
        <v>958.75</v>
      </c>
      <c r="K478" s="23" t="n">
        <f aca="false">K485</f>
        <v>959</v>
      </c>
      <c r="L478" s="23" t="n">
        <f aca="false">L485</f>
        <v>0</v>
      </c>
      <c r="M478" s="23" t="n">
        <f aca="false">M485</f>
        <v>0</v>
      </c>
      <c r="N478" s="23" t="n">
        <f aca="false">N485</f>
        <v>0</v>
      </c>
      <c r="O478" s="23" t="n">
        <f aca="false">O485</f>
        <v>0</v>
      </c>
      <c r="P478" s="23" t="n">
        <f aca="false">P485</f>
        <v>959</v>
      </c>
      <c r="Q478" s="23" t="n">
        <f aca="false">Q485</f>
        <v>0</v>
      </c>
      <c r="R478" s="24" t="n">
        <f aca="false">Q478/$P478</f>
        <v>0</v>
      </c>
      <c r="S478" s="23" t="n">
        <f aca="false">S485</f>
        <v>0</v>
      </c>
      <c r="T478" s="24" t="n">
        <f aca="false">S478/$P478</f>
        <v>0</v>
      </c>
      <c r="U478" s="23" t="n">
        <f aca="false">U485</f>
        <v>0</v>
      </c>
      <c r="V478" s="24" t="n">
        <f aca="false">U478/$P478</f>
        <v>0</v>
      </c>
      <c r="W478" s="23" t="n">
        <f aca="false">W485</f>
        <v>0</v>
      </c>
      <c r="X478" s="24" t="n">
        <f aca="false">W478/$P478</f>
        <v>0</v>
      </c>
      <c r="Y478" s="23" t="n">
        <f aca="false">Y485</f>
        <v>959</v>
      </c>
      <c r="Z478" s="23" t="n">
        <f aca="false">Z485</f>
        <v>959</v>
      </c>
    </row>
    <row r="479" customFormat="false" ht="13.9" hidden="false" customHeight="true" outlineLevel="0" collapsed="false">
      <c r="A479" s="1" t="n">
        <v>7</v>
      </c>
      <c r="D479" s="17"/>
      <c r="E479" s="18"/>
      <c r="F479" s="25" t="s">
        <v>124</v>
      </c>
      <c r="G479" s="26" t="n">
        <f aca="false">SUM(G476:G478)</f>
        <v>97355.36</v>
      </c>
      <c r="H479" s="26" t="n">
        <f aca="false">SUM(H476:H478)</f>
        <v>130894.07</v>
      </c>
      <c r="I479" s="26" t="n">
        <f aca="false">SUM(I476:I478)</f>
        <v>141826</v>
      </c>
      <c r="J479" s="26" t="n">
        <f aca="false">SUM(J476:J478)</f>
        <v>156547.29</v>
      </c>
      <c r="K479" s="26" t="n">
        <f aca="false">SUM(K476:K478)</f>
        <v>176071</v>
      </c>
      <c r="L479" s="26" t="n">
        <f aca="false">SUM(L476:L478)</f>
        <v>0</v>
      </c>
      <c r="M479" s="26" t="n">
        <f aca="false">SUM(M476:M478)</f>
        <v>0</v>
      </c>
      <c r="N479" s="26" t="n">
        <f aca="false">SUM(N476:N478)</f>
        <v>0</v>
      </c>
      <c r="O479" s="26" t="n">
        <f aca="false">SUM(O476:O478)</f>
        <v>0</v>
      </c>
      <c r="P479" s="26" t="n">
        <f aca="false">SUM(P476:P478)</f>
        <v>176071</v>
      </c>
      <c r="Q479" s="26" t="n">
        <f aca="false">SUM(Q476:Q478)</f>
        <v>0</v>
      </c>
      <c r="R479" s="27" t="n">
        <f aca="false">Q479/$P479</f>
        <v>0</v>
      </c>
      <c r="S479" s="26" t="n">
        <f aca="false">SUM(S476:S478)</f>
        <v>0</v>
      </c>
      <c r="T479" s="27" t="n">
        <f aca="false">S479/$P479</f>
        <v>0</v>
      </c>
      <c r="U479" s="26" t="n">
        <f aca="false">SUM(U476:U478)</f>
        <v>0</v>
      </c>
      <c r="V479" s="27" t="n">
        <f aca="false">U479/$P479</f>
        <v>0</v>
      </c>
      <c r="W479" s="26" t="n">
        <f aca="false">SUM(W476:W478)</f>
        <v>0</v>
      </c>
      <c r="X479" s="27" t="n">
        <f aca="false">W479/$P479</f>
        <v>0</v>
      </c>
      <c r="Y479" s="26" t="n">
        <f aca="false">SUM(Y476:Y478)</f>
        <v>157589</v>
      </c>
      <c r="Z479" s="26" t="n">
        <f aca="false">SUM(Z476:Z478)</f>
        <v>168558</v>
      </c>
    </row>
    <row r="481" customFormat="false" ht="13.9" hidden="false" customHeight="true" outlineLevel="0" collapsed="false">
      <c r="D481" s="28" t="s">
        <v>265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9"/>
      <c r="S481" s="28"/>
      <c r="T481" s="29"/>
      <c r="U481" s="28"/>
      <c r="V481" s="29"/>
      <c r="W481" s="28"/>
      <c r="X481" s="29"/>
      <c r="Y481" s="28"/>
      <c r="Z481" s="28"/>
    </row>
    <row r="482" customFormat="false" ht="13.9" hidden="false" customHeight="true" outlineLevel="0" collapsed="false">
      <c r="D482" s="114"/>
      <c r="E482" s="114"/>
      <c r="F482" s="114"/>
      <c r="G482" s="7" t="s">
        <v>1</v>
      </c>
      <c r="H482" s="7" t="s">
        <v>2</v>
      </c>
      <c r="I482" s="7" t="s">
        <v>3</v>
      </c>
      <c r="J482" s="7" t="s">
        <v>4</v>
      </c>
      <c r="K482" s="7" t="s">
        <v>5</v>
      </c>
      <c r="L482" s="7" t="s">
        <v>6</v>
      </c>
      <c r="M482" s="7" t="s">
        <v>7</v>
      </c>
      <c r="N482" s="7" t="s">
        <v>8</v>
      </c>
      <c r="O482" s="7" t="s">
        <v>9</v>
      </c>
      <c r="P482" s="7" t="s">
        <v>10</v>
      </c>
      <c r="Q482" s="7" t="s">
        <v>11</v>
      </c>
      <c r="R482" s="8" t="s">
        <v>12</v>
      </c>
      <c r="S482" s="7" t="s">
        <v>13</v>
      </c>
      <c r="T482" s="8" t="s">
        <v>14</v>
      </c>
      <c r="U482" s="7" t="s">
        <v>15</v>
      </c>
      <c r="V482" s="8" t="s">
        <v>16</v>
      </c>
      <c r="W482" s="7" t="s">
        <v>17</v>
      </c>
      <c r="X482" s="8" t="s">
        <v>18</v>
      </c>
      <c r="Y482" s="7" t="s">
        <v>19</v>
      </c>
      <c r="Z482" s="7" t="s">
        <v>20</v>
      </c>
    </row>
    <row r="483" customFormat="false" ht="13.9" hidden="false" customHeight="true" outlineLevel="0" collapsed="false">
      <c r="A483" s="1" t="n">
        <v>7</v>
      </c>
      <c r="B483" s="1" t="n">
        <v>1</v>
      </c>
      <c r="D483" s="30" t="s">
        <v>21</v>
      </c>
      <c r="E483" s="10" t="n">
        <v>111</v>
      </c>
      <c r="F483" s="10" t="s">
        <v>47</v>
      </c>
      <c r="G483" s="11" t="n">
        <f aca="false">G493</f>
        <v>34925.29</v>
      </c>
      <c r="H483" s="11" t="n">
        <f aca="false">H493</f>
        <v>35712</v>
      </c>
      <c r="I483" s="11" t="n">
        <f aca="false">I493</f>
        <v>38688</v>
      </c>
      <c r="J483" s="11" t="n">
        <f aca="false">J493</f>
        <v>44092</v>
      </c>
      <c r="K483" s="11" t="n">
        <f aca="false">K493</f>
        <v>43848</v>
      </c>
      <c r="L483" s="11" t="n">
        <f aca="false">L493</f>
        <v>0</v>
      </c>
      <c r="M483" s="11" t="n">
        <f aca="false">M493</f>
        <v>0</v>
      </c>
      <c r="N483" s="11" t="n">
        <f aca="false">N493</f>
        <v>0</v>
      </c>
      <c r="O483" s="11" t="n">
        <f aca="false">O493</f>
        <v>0</v>
      </c>
      <c r="P483" s="11" t="n">
        <f aca="false">P493</f>
        <v>43848</v>
      </c>
      <c r="Q483" s="11" t="n">
        <f aca="false">Q493</f>
        <v>0</v>
      </c>
      <c r="R483" s="12" t="n">
        <f aca="false">Q483/$P483</f>
        <v>0</v>
      </c>
      <c r="S483" s="11" t="n">
        <f aca="false">S493</f>
        <v>0</v>
      </c>
      <c r="T483" s="12" t="n">
        <f aca="false">S483/$P483</f>
        <v>0</v>
      </c>
      <c r="U483" s="11" t="n">
        <f aca="false">U493</f>
        <v>0</v>
      </c>
      <c r="V483" s="12" t="n">
        <f aca="false">U483/$P483</f>
        <v>0</v>
      </c>
      <c r="W483" s="11" t="n">
        <f aca="false">W493</f>
        <v>0</v>
      </c>
      <c r="X483" s="12" t="n">
        <f aca="false">W483/$P483</f>
        <v>0</v>
      </c>
      <c r="Y483" s="11" t="n">
        <f aca="false">Y493</f>
        <v>48233</v>
      </c>
      <c r="Z483" s="11" t="n">
        <f aca="false">Z493</f>
        <v>53057</v>
      </c>
    </row>
    <row r="484" customFormat="false" ht="13.9" hidden="false" customHeight="true" outlineLevel="0" collapsed="false">
      <c r="A484" s="1" t="n">
        <v>7</v>
      </c>
      <c r="B484" s="1" t="n">
        <v>1</v>
      </c>
      <c r="D484" s="30"/>
      <c r="E484" s="10" t="n">
        <v>41</v>
      </c>
      <c r="F484" s="10" t="s">
        <v>23</v>
      </c>
      <c r="G484" s="11" t="n">
        <f aca="false">G498+G513</f>
        <v>57018.84</v>
      </c>
      <c r="H484" s="11" t="n">
        <f aca="false">H498+H513</f>
        <v>80817.33</v>
      </c>
      <c r="I484" s="11" t="n">
        <f aca="false">I498+I513</f>
        <v>97442</v>
      </c>
      <c r="J484" s="11" t="n">
        <f aca="false">J498+J513</f>
        <v>91714.83</v>
      </c>
      <c r="K484" s="11" t="n">
        <f aca="false">K498+K513</f>
        <v>100647</v>
      </c>
      <c r="L484" s="11" t="n">
        <f aca="false">L498+L513</f>
        <v>0</v>
      </c>
      <c r="M484" s="11" t="n">
        <f aca="false">M498+M513</f>
        <v>0</v>
      </c>
      <c r="N484" s="11" t="n">
        <f aca="false">N498+N513</f>
        <v>0</v>
      </c>
      <c r="O484" s="11" t="n">
        <f aca="false">O498+O513</f>
        <v>0</v>
      </c>
      <c r="P484" s="11" t="n">
        <f aca="false">P498+P513</f>
        <v>100647</v>
      </c>
      <c r="Q484" s="11" t="n">
        <f aca="false">Q498+Q513</f>
        <v>0</v>
      </c>
      <c r="R484" s="12" t="n">
        <f aca="false">Q484/$P484</f>
        <v>0</v>
      </c>
      <c r="S484" s="11" t="n">
        <f aca="false">S498+S513</f>
        <v>0</v>
      </c>
      <c r="T484" s="12" t="n">
        <f aca="false">S484/$P484</f>
        <v>0</v>
      </c>
      <c r="U484" s="11" t="n">
        <f aca="false">U498+U513</f>
        <v>0</v>
      </c>
      <c r="V484" s="12" t="n">
        <f aca="false">U484/$P484</f>
        <v>0</v>
      </c>
      <c r="W484" s="11" t="n">
        <f aca="false">W498+W513</f>
        <v>0</v>
      </c>
      <c r="X484" s="12" t="n">
        <f aca="false">W484/$P484</f>
        <v>0</v>
      </c>
      <c r="Y484" s="11" t="n">
        <f aca="false">Y498+Y513</f>
        <v>100009</v>
      </c>
      <c r="Z484" s="11" t="n">
        <f aca="false">Z498+Z513</f>
        <v>106154</v>
      </c>
    </row>
    <row r="485" customFormat="false" ht="13.9" hidden="false" customHeight="true" outlineLevel="0" collapsed="false">
      <c r="A485" s="1" t="n">
        <v>7</v>
      </c>
      <c r="B485" s="1" t="n">
        <v>1</v>
      </c>
      <c r="D485" s="30"/>
      <c r="E485" s="10" t="n">
        <v>72</v>
      </c>
      <c r="F485" s="10" t="s">
        <v>25</v>
      </c>
      <c r="G485" s="11" t="n">
        <f aca="false">G501</f>
        <v>684.11</v>
      </c>
      <c r="H485" s="11" t="n">
        <f aca="false">H501</f>
        <v>1801.98</v>
      </c>
      <c r="I485" s="11" t="n">
        <f aca="false">I501</f>
        <v>831</v>
      </c>
      <c r="J485" s="11" t="n">
        <f aca="false">J501</f>
        <v>958.75</v>
      </c>
      <c r="K485" s="11" t="n">
        <f aca="false">K501</f>
        <v>959</v>
      </c>
      <c r="L485" s="11" t="n">
        <f aca="false">L501</f>
        <v>0</v>
      </c>
      <c r="M485" s="11" t="n">
        <f aca="false">M501</f>
        <v>0</v>
      </c>
      <c r="N485" s="11" t="n">
        <f aca="false">N501</f>
        <v>0</v>
      </c>
      <c r="O485" s="11" t="n">
        <f aca="false">O501</f>
        <v>0</v>
      </c>
      <c r="P485" s="11" t="n">
        <f aca="false">P501</f>
        <v>959</v>
      </c>
      <c r="Q485" s="11" t="n">
        <f aca="false">Q501</f>
        <v>0</v>
      </c>
      <c r="R485" s="12" t="n">
        <f aca="false">Q485/$P485</f>
        <v>0</v>
      </c>
      <c r="S485" s="11" t="n">
        <f aca="false">S501</f>
        <v>0</v>
      </c>
      <c r="T485" s="12" t="n">
        <f aca="false">S485/$P485</f>
        <v>0</v>
      </c>
      <c r="U485" s="11" t="n">
        <f aca="false">U501</f>
        <v>0</v>
      </c>
      <c r="V485" s="12" t="n">
        <f aca="false">U485/$P485</f>
        <v>0</v>
      </c>
      <c r="W485" s="11" t="n">
        <f aca="false">W501</f>
        <v>0</v>
      </c>
      <c r="X485" s="12" t="n">
        <f aca="false">W485/$P485</f>
        <v>0</v>
      </c>
      <c r="Y485" s="11" t="n">
        <f aca="false">Y501</f>
        <v>959</v>
      </c>
      <c r="Z485" s="11" t="n">
        <f aca="false">Z501</f>
        <v>959</v>
      </c>
    </row>
    <row r="486" customFormat="false" ht="13.9" hidden="false" customHeight="true" outlineLevel="0" collapsed="false">
      <c r="A486" s="1" t="n">
        <v>7</v>
      </c>
      <c r="B486" s="1" t="n">
        <v>1</v>
      </c>
      <c r="D486" s="17"/>
      <c r="E486" s="18"/>
      <c r="F486" s="13" t="s">
        <v>124</v>
      </c>
      <c r="G486" s="14" t="n">
        <f aca="false">SUM(G483:G485)</f>
        <v>92628.24</v>
      </c>
      <c r="H486" s="14" t="n">
        <f aca="false">SUM(H483:H485)</f>
        <v>118331.31</v>
      </c>
      <c r="I486" s="14" t="n">
        <f aca="false">SUM(I483:I485)</f>
        <v>136961</v>
      </c>
      <c r="J486" s="14" t="n">
        <f aca="false">SUM(J483:J485)</f>
        <v>136765.58</v>
      </c>
      <c r="K486" s="14" t="n">
        <f aca="false">SUM(K483:K485)</f>
        <v>145454</v>
      </c>
      <c r="L486" s="14" t="n">
        <f aca="false">SUM(L483:L485)</f>
        <v>0</v>
      </c>
      <c r="M486" s="14" t="n">
        <f aca="false">SUM(M483:M485)</f>
        <v>0</v>
      </c>
      <c r="N486" s="14" t="n">
        <f aca="false">SUM(N483:N485)</f>
        <v>0</v>
      </c>
      <c r="O486" s="14" t="n">
        <f aca="false">SUM(O483:O485)</f>
        <v>0</v>
      </c>
      <c r="P486" s="14" t="n">
        <f aca="false">SUM(P483:P485)</f>
        <v>145454</v>
      </c>
      <c r="Q486" s="14" t="n">
        <f aca="false">SUM(Q483:Q485)</f>
        <v>0</v>
      </c>
      <c r="R486" s="15" t="n">
        <f aca="false">Q486/$P486</f>
        <v>0</v>
      </c>
      <c r="S486" s="14" t="n">
        <f aca="false">SUM(S483:S485)</f>
        <v>0</v>
      </c>
      <c r="T486" s="15" t="n">
        <f aca="false">S486/$P486</f>
        <v>0</v>
      </c>
      <c r="U486" s="14" t="n">
        <f aca="false">SUM(U483:U485)</f>
        <v>0</v>
      </c>
      <c r="V486" s="15" t="n">
        <f aca="false">U486/$P486</f>
        <v>0</v>
      </c>
      <c r="W486" s="14" t="n">
        <f aca="false">SUM(W483:W485)</f>
        <v>0</v>
      </c>
      <c r="X486" s="15" t="n">
        <f aca="false">W486/$P486</f>
        <v>0</v>
      </c>
      <c r="Y486" s="14" t="n">
        <f aca="false">SUM(Y483:Y485)</f>
        <v>149201</v>
      </c>
      <c r="Z486" s="14" t="n">
        <f aca="false">SUM(Z483:Z485)</f>
        <v>160170</v>
      </c>
    </row>
    <row r="488" customFormat="false" ht="13.9" hidden="false" customHeight="true" outlineLevel="0" collapsed="false">
      <c r="D488" s="60" t="s">
        <v>266</v>
      </c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1"/>
      <c r="S488" s="60"/>
      <c r="T488" s="61"/>
      <c r="U488" s="60"/>
      <c r="V488" s="61"/>
      <c r="W488" s="60"/>
      <c r="X488" s="61"/>
      <c r="Y488" s="60"/>
      <c r="Z488" s="60"/>
    </row>
    <row r="489" customFormat="false" ht="13.9" hidden="false" customHeight="true" outlineLevel="0" collapsed="false">
      <c r="D489" s="7" t="s">
        <v>33</v>
      </c>
      <c r="E489" s="7" t="s">
        <v>34</v>
      </c>
      <c r="F489" s="7" t="s">
        <v>35</v>
      </c>
      <c r="G489" s="7" t="s">
        <v>1</v>
      </c>
      <c r="H489" s="7" t="s">
        <v>2</v>
      </c>
      <c r="I489" s="7" t="s">
        <v>3</v>
      </c>
      <c r="J489" s="7" t="s">
        <v>4</v>
      </c>
      <c r="K489" s="7" t="s">
        <v>5</v>
      </c>
      <c r="L489" s="7" t="s">
        <v>6</v>
      </c>
      <c r="M489" s="7" t="s">
        <v>7</v>
      </c>
      <c r="N489" s="7" t="s">
        <v>8</v>
      </c>
      <c r="O489" s="7" t="s">
        <v>9</v>
      </c>
      <c r="P489" s="7" t="s">
        <v>10</v>
      </c>
      <c r="Q489" s="7" t="s">
        <v>11</v>
      </c>
      <c r="R489" s="8" t="s">
        <v>12</v>
      </c>
      <c r="S489" s="7" t="s">
        <v>13</v>
      </c>
      <c r="T489" s="8" t="s">
        <v>14</v>
      </c>
      <c r="U489" s="7" t="s">
        <v>15</v>
      </c>
      <c r="V489" s="8" t="s">
        <v>16</v>
      </c>
      <c r="W489" s="7" t="s">
        <v>17</v>
      </c>
      <c r="X489" s="8" t="s">
        <v>18</v>
      </c>
      <c r="Y489" s="7" t="s">
        <v>19</v>
      </c>
      <c r="Z489" s="7" t="s">
        <v>20</v>
      </c>
    </row>
    <row r="490" customFormat="false" ht="13.9" hidden="false" customHeight="true" outlineLevel="0" collapsed="false">
      <c r="A490" s="1" t="n">
        <v>7</v>
      </c>
      <c r="B490" s="1" t="n">
        <v>1</v>
      </c>
      <c r="C490" s="1" t="n">
        <v>1</v>
      </c>
      <c r="D490" s="74" t="s">
        <v>267</v>
      </c>
      <c r="E490" s="10" t="n">
        <v>610</v>
      </c>
      <c r="F490" s="10" t="s">
        <v>129</v>
      </c>
      <c r="G490" s="11" t="n">
        <v>24196.49</v>
      </c>
      <c r="H490" s="11" t="n">
        <v>26440.98</v>
      </c>
      <c r="I490" s="11" t="n">
        <v>27875</v>
      </c>
      <c r="J490" s="11" t="n">
        <v>32752.23</v>
      </c>
      <c r="K490" s="11" t="n">
        <v>31473</v>
      </c>
      <c r="L490" s="11"/>
      <c r="M490" s="11"/>
      <c r="N490" s="11"/>
      <c r="O490" s="11"/>
      <c r="P490" s="11" t="n">
        <f aca="false">K490+SUM(L490:O490)</f>
        <v>31473</v>
      </c>
      <c r="Q490" s="11"/>
      <c r="R490" s="12" t="n">
        <f aca="false">Q490/$P490</f>
        <v>0</v>
      </c>
      <c r="S490" s="11"/>
      <c r="T490" s="12" t="n">
        <f aca="false">S490/$P490</f>
        <v>0</v>
      </c>
      <c r="U490" s="11"/>
      <c r="V490" s="12" t="n">
        <f aca="false">U490/$P490</f>
        <v>0</v>
      </c>
      <c r="W490" s="11"/>
      <c r="X490" s="12" t="n">
        <f aca="false">W490/$P490</f>
        <v>0</v>
      </c>
      <c r="Y490" s="11" t="n">
        <v>34621</v>
      </c>
      <c r="Z490" s="11" t="n">
        <v>38083</v>
      </c>
    </row>
    <row r="491" customFormat="false" ht="13.9" hidden="false" customHeight="true" outlineLevel="0" collapsed="false">
      <c r="A491" s="1" t="n">
        <v>7</v>
      </c>
      <c r="B491" s="1" t="n">
        <v>1</v>
      </c>
      <c r="C491" s="1" t="n">
        <v>1</v>
      </c>
      <c r="D491" s="74"/>
      <c r="E491" s="10" t="n">
        <v>620</v>
      </c>
      <c r="F491" s="10" t="s">
        <v>130</v>
      </c>
      <c r="G491" s="11" t="n">
        <v>8985.63</v>
      </c>
      <c r="H491" s="11" t="n">
        <v>9271.02</v>
      </c>
      <c r="I491" s="11" t="n">
        <v>10813</v>
      </c>
      <c r="J491" s="11" t="n">
        <v>11339.77</v>
      </c>
      <c r="K491" s="11" t="n">
        <v>12375</v>
      </c>
      <c r="L491" s="11"/>
      <c r="M491" s="11"/>
      <c r="N491" s="11"/>
      <c r="O491" s="11"/>
      <c r="P491" s="11" t="n">
        <f aca="false">K491+SUM(L491:O491)</f>
        <v>12375</v>
      </c>
      <c r="Q491" s="11"/>
      <c r="R491" s="12" t="n">
        <f aca="false">Q491/$P491</f>
        <v>0</v>
      </c>
      <c r="S491" s="11"/>
      <c r="T491" s="12" t="n">
        <f aca="false">S491/$P491</f>
        <v>0</v>
      </c>
      <c r="U491" s="11"/>
      <c r="V491" s="12" t="n">
        <f aca="false">U491/$P491</f>
        <v>0</v>
      </c>
      <c r="W491" s="11"/>
      <c r="X491" s="12" t="n">
        <f aca="false">W491/$P491</f>
        <v>0</v>
      </c>
      <c r="Y491" s="11" t="n">
        <v>13612</v>
      </c>
      <c r="Z491" s="11" t="n">
        <v>14974</v>
      </c>
    </row>
    <row r="492" customFormat="false" ht="13.9" hidden="false" customHeight="true" outlineLevel="0" collapsed="false">
      <c r="A492" s="1" t="n">
        <v>7</v>
      </c>
      <c r="B492" s="1" t="n">
        <v>1</v>
      </c>
      <c r="C492" s="1" t="n">
        <v>1</v>
      </c>
      <c r="D492" s="74"/>
      <c r="E492" s="10" t="n">
        <v>630</v>
      </c>
      <c r="F492" s="10" t="s">
        <v>131</v>
      </c>
      <c r="G492" s="11" t="n">
        <v>1743.17</v>
      </c>
      <c r="H492" s="11" t="n">
        <v>0</v>
      </c>
      <c r="I492" s="11" t="n">
        <v>0</v>
      </c>
      <c r="J492" s="11" t="n">
        <v>0</v>
      </c>
      <c r="K492" s="11" t="n">
        <v>0</v>
      </c>
      <c r="L492" s="11"/>
      <c r="M492" s="11"/>
      <c r="N492" s="11"/>
      <c r="O492" s="11"/>
      <c r="P492" s="11" t="n">
        <f aca="false">K492+SUM(L492:O492)</f>
        <v>0</v>
      </c>
      <c r="Q492" s="11"/>
      <c r="R492" s="12" t="e">
        <f aca="false">Q492/$P492</f>
        <v>#DIV/0!</v>
      </c>
      <c r="S492" s="11"/>
      <c r="T492" s="12" t="e">
        <f aca="false">S492/$P492</f>
        <v>#DIV/0!</v>
      </c>
      <c r="U492" s="11"/>
      <c r="V492" s="12" t="e">
        <f aca="false">U492/$P492</f>
        <v>#DIV/0!</v>
      </c>
      <c r="W492" s="11"/>
      <c r="X492" s="12" t="e">
        <f aca="false">W492/$P492</f>
        <v>#DIV/0!</v>
      </c>
      <c r="Y492" s="11" t="n">
        <v>0</v>
      </c>
      <c r="Z492" s="11" t="n">
        <v>0</v>
      </c>
    </row>
    <row r="493" customFormat="false" ht="13.9" hidden="false" customHeight="true" outlineLevel="0" collapsed="false">
      <c r="A493" s="1" t="n">
        <v>7</v>
      </c>
      <c r="B493" s="1" t="n">
        <v>1</v>
      </c>
      <c r="C493" s="1" t="n">
        <v>1</v>
      </c>
      <c r="D493" s="75" t="s">
        <v>21</v>
      </c>
      <c r="E493" s="35" t="n">
        <v>111</v>
      </c>
      <c r="F493" s="35" t="s">
        <v>134</v>
      </c>
      <c r="G493" s="36" t="n">
        <f aca="false">SUM(G490:G492)</f>
        <v>34925.29</v>
      </c>
      <c r="H493" s="36" t="n">
        <f aca="false">SUM(H490:H492)</f>
        <v>35712</v>
      </c>
      <c r="I493" s="90" t="n">
        <f aca="false">SUM(I490:I492)</f>
        <v>38688</v>
      </c>
      <c r="J493" s="90" t="n">
        <f aca="false">SUM(J490:J492)</f>
        <v>44092</v>
      </c>
      <c r="K493" s="90" t="n">
        <f aca="false">SUM(K490:K492)</f>
        <v>43848</v>
      </c>
      <c r="L493" s="90" t="n">
        <f aca="false">SUM(L490:L492)</f>
        <v>0</v>
      </c>
      <c r="M493" s="90" t="n">
        <f aca="false">SUM(M490:M492)</f>
        <v>0</v>
      </c>
      <c r="N493" s="90" t="n">
        <f aca="false">SUM(N490:N492)</f>
        <v>0</v>
      </c>
      <c r="O493" s="90" t="n">
        <f aca="false">SUM(O490:O492)</f>
        <v>0</v>
      </c>
      <c r="P493" s="90" t="n">
        <f aca="false">SUM(P490:P492)</f>
        <v>43848</v>
      </c>
      <c r="Q493" s="90" t="n">
        <f aca="false">SUM(Q490:Q492)</f>
        <v>0</v>
      </c>
      <c r="R493" s="91" t="n">
        <f aca="false">Q493/$P493</f>
        <v>0</v>
      </c>
      <c r="S493" s="90" t="n">
        <f aca="false">SUM(S490:S492)</f>
        <v>0</v>
      </c>
      <c r="T493" s="91" t="n">
        <f aca="false">S493/$P493</f>
        <v>0</v>
      </c>
      <c r="U493" s="90" t="n">
        <f aca="false">SUM(U490:U492)</f>
        <v>0</v>
      </c>
      <c r="V493" s="91" t="n">
        <f aca="false">U493/$P493</f>
        <v>0</v>
      </c>
      <c r="W493" s="90" t="n">
        <f aca="false">SUM(W490:W492)</f>
        <v>0</v>
      </c>
      <c r="X493" s="91" t="n">
        <f aca="false">W493/$P493</f>
        <v>0</v>
      </c>
      <c r="Y493" s="36" t="n">
        <f aca="false">SUM(Y490:Y492)</f>
        <v>48233</v>
      </c>
      <c r="Z493" s="36" t="n">
        <f aca="false">SUM(Z490:Z492)</f>
        <v>53057</v>
      </c>
    </row>
    <row r="494" customFormat="false" ht="13.9" hidden="false" customHeight="true" outlineLevel="0" collapsed="false">
      <c r="A494" s="1" t="n">
        <v>7</v>
      </c>
      <c r="B494" s="1" t="n">
        <v>1</v>
      </c>
      <c r="C494" s="1" t="n">
        <v>1</v>
      </c>
      <c r="D494" s="74" t="s">
        <v>267</v>
      </c>
      <c r="E494" s="10" t="n">
        <v>610</v>
      </c>
      <c r="F494" s="10" t="s">
        <v>129</v>
      </c>
      <c r="G494" s="11" t="n">
        <v>26657.85</v>
      </c>
      <c r="H494" s="11" t="n">
        <v>32739.95</v>
      </c>
      <c r="I494" s="11" t="n">
        <v>46273</v>
      </c>
      <c r="J494" s="11" t="n">
        <v>44457.69</v>
      </c>
      <c r="K494" s="11" t="n">
        <f aca="false">45344-105</f>
        <v>45239</v>
      </c>
      <c r="L494" s="11"/>
      <c r="M494" s="11"/>
      <c r="N494" s="11"/>
      <c r="O494" s="11"/>
      <c r="P494" s="11" t="n">
        <f aca="false">K494+SUM(L494:O494)</f>
        <v>45239</v>
      </c>
      <c r="Q494" s="11"/>
      <c r="R494" s="12" t="n">
        <f aca="false">Q494/$P494</f>
        <v>0</v>
      </c>
      <c r="S494" s="11"/>
      <c r="T494" s="12" t="n">
        <f aca="false">S494/$P494</f>
        <v>0</v>
      </c>
      <c r="U494" s="11"/>
      <c r="V494" s="12" t="n">
        <f aca="false">U494/$P494</f>
        <v>0</v>
      </c>
      <c r="W494" s="11"/>
      <c r="X494" s="12" t="n">
        <f aca="false">W494/$P494</f>
        <v>0</v>
      </c>
      <c r="Y494" s="11" t="n">
        <v>48762</v>
      </c>
      <c r="Z494" s="11" t="n">
        <v>53138</v>
      </c>
    </row>
    <row r="495" customFormat="false" ht="13.9" hidden="false" customHeight="true" outlineLevel="0" collapsed="false">
      <c r="A495" s="1" t="n">
        <v>7</v>
      </c>
      <c r="B495" s="1" t="n">
        <v>1</v>
      </c>
      <c r="C495" s="1" t="n">
        <v>1</v>
      </c>
      <c r="D495" s="74"/>
      <c r="E495" s="10" t="n">
        <v>620</v>
      </c>
      <c r="F495" s="10" t="s">
        <v>130</v>
      </c>
      <c r="G495" s="11" t="n">
        <v>10236.89</v>
      </c>
      <c r="H495" s="11" t="n">
        <v>12271.98</v>
      </c>
      <c r="I495" s="11" t="n">
        <v>18335</v>
      </c>
      <c r="J495" s="11" t="n">
        <v>15094.65</v>
      </c>
      <c r="K495" s="11" t="n">
        <f aca="false">18848+197</f>
        <v>19045</v>
      </c>
      <c r="L495" s="11"/>
      <c r="M495" s="11"/>
      <c r="N495" s="11"/>
      <c r="O495" s="11"/>
      <c r="P495" s="11" t="n">
        <f aca="false">K495+SUM(L495:O495)</f>
        <v>19045</v>
      </c>
      <c r="Q495" s="11"/>
      <c r="R495" s="12" t="n">
        <f aca="false">Q495/$P495</f>
        <v>0</v>
      </c>
      <c r="S495" s="11"/>
      <c r="T495" s="12" t="n">
        <f aca="false">S495/$P495</f>
        <v>0</v>
      </c>
      <c r="U495" s="11"/>
      <c r="V495" s="12" t="n">
        <f aca="false">U495/$P495</f>
        <v>0</v>
      </c>
      <c r="W495" s="11"/>
      <c r="X495" s="12" t="n">
        <f aca="false">W495/$P495</f>
        <v>0</v>
      </c>
      <c r="Y495" s="11" t="n">
        <f aca="false">18711+197</f>
        <v>18908</v>
      </c>
      <c r="Z495" s="11" t="n">
        <f aca="false">20394+197</f>
        <v>20591</v>
      </c>
    </row>
    <row r="496" customFormat="false" ht="13.9" hidden="false" customHeight="true" outlineLevel="0" collapsed="false">
      <c r="A496" s="1" t="n">
        <v>7</v>
      </c>
      <c r="B496" s="1" t="n">
        <v>1</v>
      </c>
      <c r="C496" s="1" t="n">
        <v>1</v>
      </c>
      <c r="D496" s="74"/>
      <c r="E496" s="10" t="n">
        <v>630</v>
      </c>
      <c r="F496" s="10" t="s">
        <v>131</v>
      </c>
      <c r="G496" s="11" t="n">
        <v>16568.79</v>
      </c>
      <c r="H496" s="11" t="n">
        <v>31927.69</v>
      </c>
      <c r="I496" s="11" t="n">
        <v>25683</v>
      </c>
      <c r="J496" s="11" t="n">
        <v>30286.91</v>
      </c>
      <c r="K496" s="11" t="n">
        <f aca="false">6876+23716</f>
        <v>30592</v>
      </c>
      <c r="L496" s="11"/>
      <c r="M496" s="11"/>
      <c r="N496" s="11"/>
      <c r="O496" s="11"/>
      <c r="P496" s="11" t="n">
        <f aca="false">K496+SUM(L496:O496)</f>
        <v>30592</v>
      </c>
      <c r="Q496" s="11"/>
      <c r="R496" s="12" t="n">
        <f aca="false">Q496/$P496</f>
        <v>0</v>
      </c>
      <c r="S496" s="11"/>
      <c r="T496" s="12" t="n">
        <f aca="false">S496/$P496</f>
        <v>0</v>
      </c>
      <c r="U496" s="11"/>
      <c r="V496" s="12" t="n">
        <f aca="false">U496/$P496</f>
        <v>0</v>
      </c>
      <c r="W496" s="11"/>
      <c r="X496" s="12" t="n">
        <f aca="false">W496/$P496</f>
        <v>0</v>
      </c>
      <c r="Y496" s="11" t="n">
        <f aca="false">6923+23716</f>
        <v>30639</v>
      </c>
      <c r="Z496" s="11" t="n">
        <f aca="false">7009+23716</f>
        <v>30725</v>
      </c>
    </row>
    <row r="497" customFormat="false" ht="13.9" hidden="false" customHeight="true" outlineLevel="0" collapsed="false">
      <c r="A497" s="1" t="n">
        <v>7</v>
      </c>
      <c r="B497" s="1" t="n">
        <v>1</v>
      </c>
      <c r="C497" s="1" t="n">
        <v>1</v>
      </c>
      <c r="D497" s="74"/>
      <c r="E497" s="10" t="n">
        <v>640</v>
      </c>
      <c r="F497" s="10" t="s">
        <v>132</v>
      </c>
      <c r="G497" s="11" t="n">
        <v>73.18</v>
      </c>
      <c r="H497" s="11" t="n">
        <v>87.84</v>
      </c>
      <c r="I497" s="11" t="n">
        <v>3351</v>
      </c>
      <c r="J497" s="11" t="n">
        <v>172.18</v>
      </c>
      <c r="K497" s="11" t="n">
        <f aca="false">3966+105</f>
        <v>4071</v>
      </c>
      <c r="L497" s="11"/>
      <c r="M497" s="11"/>
      <c r="N497" s="11"/>
      <c r="O497" s="11"/>
      <c r="P497" s="11" t="n">
        <f aca="false">K497+SUM(L497:O497)</f>
        <v>4071</v>
      </c>
      <c r="Q497" s="11"/>
      <c r="R497" s="12" t="n">
        <f aca="false">Q497/$P497</f>
        <v>0</v>
      </c>
      <c r="S497" s="11"/>
      <c r="T497" s="12" t="n">
        <f aca="false">S497/$P497</f>
        <v>0</v>
      </c>
      <c r="U497" s="11"/>
      <c r="V497" s="12" t="n">
        <f aca="false">U497/$P497</f>
        <v>0</v>
      </c>
      <c r="W497" s="11"/>
      <c r="X497" s="12" t="n">
        <f aca="false">W497/$P497</f>
        <v>0</v>
      </c>
      <c r="Y497" s="11" t="n">
        <v>0</v>
      </c>
      <c r="Z497" s="11" t="n">
        <v>0</v>
      </c>
    </row>
    <row r="498" customFormat="false" ht="13.9" hidden="false" customHeight="true" outlineLevel="0" collapsed="false">
      <c r="A498" s="1" t="n">
        <v>7</v>
      </c>
      <c r="B498" s="1" t="n">
        <v>1</v>
      </c>
      <c r="C498" s="1" t="n">
        <v>1</v>
      </c>
      <c r="D498" s="75" t="s">
        <v>21</v>
      </c>
      <c r="E498" s="35" t="n">
        <v>41</v>
      </c>
      <c r="F498" s="35" t="s">
        <v>23</v>
      </c>
      <c r="G498" s="36" t="n">
        <f aca="false">SUM(G494:G497)</f>
        <v>53536.71</v>
      </c>
      <c r="H498" s="36" t="n">
        <f aca="false">SUM(H494:H497)</f>
        <v>77027.46</v>
      </c>
      <c r="I498" s="36" t="n">
        <f aca="false">SUM(I494:I497)</f>
        <v>93642</v>
      </c>
      <c r="J498" s="36" t="n">
        <f aca="false">SUM(J494:J497)</f>
        <v>90011.43</v>
      </c>
      <c r="K498" s="36" t="n">
        <f aca="false">SUM(K494:K497)</f>
        <v>98947</v>
      </c>
      <c r="L498" s="36" t="n">
        <f aca="false">SUM(L494:L497)</f>
        <v>0</v>
      </c>
      <c r="M498" s="36" t="n">
        <f aca="false">SUM(M494:M497)</f>
        <v>0</v>
      </c>
      <c r="N498" s="36" t="n">
        <f aca="false">SUM(N494:N497)</f>
        <v>0</v>
      </c>
      <c r="O498" s="36" t="n">
        <f aca="false">SUM(O494:O497)</f>
        <v>0</v>
      </c>
      <c r="P498" s="36" t="n">
        <f aca="false">SUM(P494:P497)</f>
        <v>98947</v>
      </c>
      <c r="Q498" s="36" t="n">
        <f aca="false">SUM(Q494:Q497)</f>
        <v>0</v>
      </c>
      <c r="R498" s="37" t="n">
        <f aca="false">Q498/$P498</f>
        <v>0</v>
      </c>
      <c r="S498" s="36" t="n">
        <f aca="false">SUM(S494:S497)</f>
        <v>0</v>
      </c>
      <c r="T498" s="37" t="n">
        <f aca="false">S498/$P498</f>
        <v>0</v>
      </c>
      <c r="U498" s="36" t="n">
        <f aca="false">SUM(U494:U497)</f>
        <v>0</v>
      </c>
      <c r="V498" s="37" t="n">
        <f aca="false">U498/$P498</f>
        <v>0</v>
      </c>
      <c r="W498" s="36" t="n">
        <f aca="false">SUM(W494:W497)</f>
        <v>0</v>
      </c>
      <c r="X498" s="37" t="n">
        <f aca="false">W498/$P498</f>
        <v>0</v>
      </c>
      <c r="Y498" s="36" t="n">
        <f aca="false">SUM(Y494:Y497)</f>
        <v>98309</v>
      </c>
      <c r="Z498" s="36" t="n">
        <f aca="false">SUM(Z494:Z497)</f>
        <v>104454</v>
      </c>
    </row>
    <row r="499" customFormat="false" ht="13.9" hidden="false" customHeight="true" outlineLevel="0" collapsed="false">
      <c r="A499" s="1" t="n">
        <v>7</v>
      </c>
      <c r="B499" s="1" t="n">
        <v>1</v>
      </c>
      <c r="C499" s="1" t="n">
        <v>1</v>
      </c>
      <c r="D499" s="38" t="s">
        <v>267</v>
      </c>
      <c r="E499" s="10" t="n">
        <v>630</v>
      </c>
      <c r="F499" s="10" t="s">
        <v>131</v>
      </c>
      <c r="G499" s="11" t="n">
        <v>0</v>
      </c>
      <c r="H499" s="11" t="n">
        <v>1000</v>
      </c>
      <c r="I499" s="11" t="n">
        <v>0</v>
      </c>
      <c r="J499" s="11" t="n">
        <v>0</v>
      </c>
      <c r="K499" s="11" t="n">
        <v>0</v>
      </c>
      <c r="L499" s="11"/>
      <c r="M499" s="11"/>
      <c r="N499" s="11"/>
      <c r="O499" s="11"/>
      <c r="P499" s="11" t="n">
        <f aca="false">K499+SUM(L499:O499)</f>
        <v>0</v>
      </c>
      <c r="Q499" s="11"/>
      <c r="R499" s="12" t="e">
        <f aca="false">Q499/$P499</f>
        <v>#DIV/0!</v>
      </c>
      <c r="S499" s="11"/>
      <c r="T499" s="12" t="e">
        <f aca="false">S499/$P499</f>
        <v>#DIV/0!</v>
      </c>
      <c r="U499" s="11"/>
      <c r="V499" s="12" t="e">
        <f aca="false">U499/$P499</f>
        <v>#DIV/0!</v>
      </c>
      <c r="W499" s="11"/>
      <c r="X499" s="12" t="e">
        <f aca="false">W499/$P499</f>
        <v>#DIV/0!</v>
      </c>
      <c r="Y499" s="11" t="n">
        <f aca="false">K499</f>
        <v>0</v>
      </c>
      <c r="Z499" s="11" t="n">
        <f aca="false">Y499</f>
        <v>0</v>
      </c>
    </row>
    <row r="500" customFormat="false" ht="13.9" hidden="false" customHeight="true" outlineLevel="0" collapsed="false">
      <c r="A500" s="1" t="n">
        <v>7</v>
      </c>
      <c r="B500" s="1" t="n">
        <v>1</v>
      </c>
      <c r="C500" s="1" t="n">
        <v>1</v>
      </c>
      <c r="D500" s="38"/>
      <c r="E500" s="10" t="n">
        <v>640</v>
      </c>
      <c r="F500" s="10" t="s">
        <v>132</v>
      </c>
      <c r="G500" s="11" t="n">
        <v>684.11</v>
      </c>
      <c r="H500" s="11" t="n">
        <v>801.98</v>
      </c>
      <c r="I500" s="11" t="n">
        <v>831</v>
      </c>
      <c r="J500" s="11" t="n">
        <v>958.75</v>
      </c>
      <c r="K500" s="11" t="n">
        <v>959</v>
      </c>
      <c r="L500" s="11"/>
      <c r="M500" s="11"/>
      <c r="N500" s="11"/>
      <c r="O500" s="11"/>
      <c r="P500" s="11" t="n">
        <f aca="false">K500+SUM(L500:O500)</f>
        <v>959</v>
      </c>
      <c r="Q500" s="11"/>
      <c r="R500" s="12" t="n">
        <f aca="false">Q500/$P500</f>
        <v>0</v>
      </c>
      <c r="S500" s="11"/>
      <c r="T500" s="12" t="n">
        <f aca="false">S500/$P500</f>
        <v>0</v>
      </c>
      <c r="U500" s="11"/>
      <c r="V500" s="12" t="n">
        <f aca="false">U500/$P500</f>
        <v>0</v>
      </c>
      <c r="W500" s="11"/>
      <c r="X500" s="12" t="n">
        <f aca="false">W500/$P500</f>
        <v>0</v>
      </c>
      <c r="Y500" s="11" t="n">
        <f aca="false">K500</f>
        <v>959</v>
      </c>
      <c r="Z500" s="11" t="n">
        <f aca="false">Y500</f>
        <v>959</v>
      </c>
    </row>
    <row r="501" customFormat="false" ht="13.9" hidden="false" customHeight="true" outlineLevel="0" collapsed="false">
      <c r="A501" s="1" t="n">
        <v>7</v>
      </c>
      <c r="B501" s="1" t="n">
        <v>1</v>
      </c>
      <c r="C501" s="1" t="n">
        <v>1</v>
      </c>
      <c r="D501" s="75" t="s">
        <v>21</v>
      </c>
      <c r="E501" s="35" t="n">
        <v>72</v>
      </c>
      <c r="F501" s="35" t="s">
        <v>25</v>
      </c>
      <c r="G501" s="36" t="n">
        <f aca="false">SUM(G499:G500)</f>
        <v>684.11</v>
      </c>
      <c r="H501" s="36" t="n">
        <f aca="false">SUM(H499:H500)</f>
        <v>1801.98</v>
      </c>
      <c r="I501" s="36" t="n">
        <f aca="false">SUM(I499:I500)</f>
        <v>831</v>
      </c>
      <c r="J501" s="36" t="n">
        <f aca="false">SUM(J499:J500)</f>
        <v>958.75</v>
      </c>
      <c r="K501" s="36" t="n">
        <f aca="false">SUM(K499:K500)</f>
        <v>959</v>
      </c>
      <c r="L501" s="36" t="n">
        <f aca="false">SUM(L499:L500)</f>
        <v>0</v>
      </c>
      <c r="M501" s="36" t="n">
        <f aca="false">SUM(M499:M500)</f>
        <v>0</v>
      </c>
      <c r="N501" s="36" t="n">
        <f aca="false">SUM(N499:N500)</f>
        <v>0</v>
      </c>
      <c r="O501" s="36" t="n">
        <f aca="false">SUM(O499:O500)</f>
        <v>0</v>
      </c>
      <c r="P501" s="36" t="n">
        <f aca="false">SUM(P499:P500)</f>
        <v>959</v>
      </c>
      <c r="Q501" s="36" t="n">
        <f aca="false">SUM(Q499:Q500)</f>
        <v>0</v>
      </c>
      <c r="R501" s="37" t="n">
        <f aca="false">Q501/$P501</f>
        <v>0</v>
      </c>
      <c r="S501" s="36" t="n">
        <f aca="false">SUM(S499:S500)</f>
        <v>0</v>
      </c>
      <c r="T501" s="37" t="n">
        <f aca="false">S501/$P501</f>
        <v>0</v>
      </c>
      <c r="U501" s="36" t="n">
        <f aca="false">SUM(U499:U500)</f>
        <v>0</v>
      </c>
      <c r="V501" s="37" t="n">
        <f aca="false">U501/$P501</f>
        <v>0</v>
      </c>
      <c r="W501" s="36" t="n">
        <f aca="false">SUM(W499:W500)</f>
        <v>0</v>
      </c>
      <c r="X501" s="37" t="n">
        <f aca="false">W501/$P501</f>
        <v>0</v>
      </c>
      <c r="Y501" s="36" t="n">
        <f aca="false">SUM(Y499:Y500)</f>
        <v>959</v>
      </c>
      <c r="Z501" s="36" t="n">
        <f aca="false">SUM(Z499:Z500)</f>
        <v>959</v>
      </c>
    </row>
    <row r="502" customFormat="false" ht="13.9" hidden="false" customHeight="true" outlineLevel="0" collapsed="false">
      <c r="A502" s="1" t="n">
        <v>7</v>
      </c>
      <c r="B502" s="1" t="n">
        <v>1</v>
      </c>
      <c r="C502" s="1" t="n">
        <v>1</v>
      </c>
      <c r="D502" s="17"/>
      <c r="E502" s="18"/>
      <c r="F502" s="13" t="s">
        <v>124</v>
      </c>
      <c r="G502" s="14" t="n">
        <f aca="false">G493+G498+G501</f>
        <v>89146.11</v>
      </c>
      <c r="H502" s="14" t="n">
        <f aca="false">H493+H498+H501</f>
        <v>114541.44</v>
      </c>
      <c r="I502" s="14" t="n">
        <f aca="false">I493+I498+I501</f>
        <v>133161</v>
      </c>
      <c r="J502" s="14" t="n">
        <f aca="false">J493+J498+J501</f>
        <v>135062.18</v>
      </c>
      <c r="K502" s="14" t="n">
        <f aca="false">K493+K498+K501</f>
        <v>143754</v>
      </c>
      <c r="L502" s="14" t="n">
        <f aca="false">L493+L498+L501</f>
        <v>0</v>
      </c>
      <c r="M502" s="14" t="n">
        <f aca="false">M493+M498+M501</f>
        <v>0</v>
      </c>
      <c r="N502" s="14" t="n">
        <f aca="false">N493+N498+N501</f>
        <v>0</v>
      </c>
      <c r="O502" s="14" t="n">
        <f aca="false">O493+O498+O501</f>
        <v>0</v>
      </c>
      <c r="P502" s="14" t="n">
        <f aca="false">P493+P498+P501</f>
        <v>143754</v>
      </c>
      <c r="Q502" s="14" t="n">
        <f aca="false">Q493+Q498+Q501</f>
        <v>0</v>
      </c>
      <c r="R502" s="15" t="n">
        <f aca="false">Q502/$P502</f>
        <v>0</v>
      </c>
      <c r="S502" s="14" t="n">
        <f aca="false">S493+S498+S501</f>
        <v>0</v>
      </c>
      <c r="T502" s="15" t="n">
        <f aca="false">S502/$P502</f>
        <v>0</v>
      </c>
      <c r="U502" s="14" t="n">
        <f aca="false">U493+U498+U501</f>
        <v>0</v>
      </c>
      <c r="V502" s="15" t="n">
        <f aca="false">U502/$P502</f>
        <v>0</v>
      </c>
      <c r="W502" s="14" t="n">
        <f aca="false">W493+W498+W501</f>
        <v>0</v>
      </c>
      <c r="X502" s="15" t="n">
        <f aca="false">W502/$P502</f>
        <v>0</v>
      </c>
      <c r="Y502" s="14" t="n">
        <f aca="false">Y493+Y498+Y501</f>
        <v>147501</v>
      </c>
      <c r="Z502" s="14" t="n">
        <f aca="false">Z493+Z498+Z501</f>
        <v>158470</v>
      </c>
    </row>
    <row r="504" customFormat="false" ht="13.9" hidden="false" customHeight="true" outlineLevel="0" collapsed="false">
      <c r="E504" s="39" t="s">
        <v>57</v>
      </c>
      <c r="F504" s="17" t="s">
        <v>149</v>
      </c>
      <c r="G504" s="40" t="n">
        <v>3025</v>
      </c>
      <c r="H504" s="40" t="n">
        <v>2926</v>
      </c>
      <c r="I504" s="40" t="n">
        <v>2926</v>
      </c>
      <c r="J504" s="40" t="n">
        <v>2453</v>
      </c>
      <c r="K504" s="40" t="n">
        <v>2585</v>
      </c>
      <c r="L504" s="40"/>
      <c r="M504" s="40"/>
      <c r="N504" s="40"/>
      <c r="O504" s="40"/>
      <c r="P504" s="40" t="n">
        <f aca="false">K504+SUM(L504:O504)</f>
        <v>2585</v>
      </c>
      <c r="Q504" s="40"/>
      <c r="R504" s="41" t="n">
        <f aca="false">Q504/$P504</f>
        <v>0</v>
      </c>
      <c r="S504" s="40"/>
      <c r="T504" s="41" t="n">
        <f aca="false">S504/$P504</f>
        <v>0</v>
      </c>
      <c r="U504" s="40"/>
      <c r="V504" s="41" t="n">
        <f aca="false">U504/$P504</f>
        <v>0</v>
      </c>
      <c r="W504" s="40"/>
      <c r="X504" s="42" t="n">
        <f aca="false">W504/$P504</f>
        <v>0</v>
      </c>
      <c r="Y504" s="40" t="n">
        <f aca="false">K504</f>
        <v>2585</v>
      </c>
      <c r="Z504" s="43" t="n">
        <f aca="false">Y504</f>
        <v>2585</v>
      </c>
    </row>
    <row r="505" customFormat="false" ht="13.9" hidden="false" customHeight="true" outlineLevel="0" collapsed="false">
      <c r="E505" s="44"/>
      <c r="F505" s="83" t="s">
        <v>150</v>
      </c>
      <c r="G505" s="70" t="n">
        <v>1740</v>
      </c>
      <c r="H505" s="70" t="n">
        <v>4785.06</v>
      </c>
      <c r="I505" s="70" t="n">
        <v>2400</v>
      </c>
      <c r="J505" s="70" t="n">
        <v>2148</v>
      </c>
      <c r="K505" s="70" t="n">
        <v>1752</v>
      </c>
      <c r="L505" s="70"/>
      <c r="M505" s="70"/>
      <c r="N505" s="70"/>
      <c r="O505" s="70"/>
      <c r="P505" s="70" t="n">
        <f aca="false">K505+SUM(L505:O505)</f>
        <v>1752</v>
      </c>
      <c r="Q505" s="70"/>
      <c r="R505" s="71" t="n">
        <f aca="false">Q505/$P505</f>
        <v>0</v>
      </c>
      <c r="S505" s="70"/>
      <c r="T505" s="71" t="n">
        <f aca="false">S505/$P505</f>
        <v>0</v>
      </c>
      <c r="U505" s="70"/>
      <c r="V505" s="71" t="n">
        <f aca="false">U505/$P505</f>
        <v>0</v>
      </c>
      <c r="W505" s="70"/>
      <c r="X505" s="47" t="n">
        <f aca="false">W505/$P505</f>
        <v>0</v>
      </c>
      <c r="Y505" s="70" t="n">
        <f aca="false">K505</f>
        <v>1752</v>
      </c>
      <c r="Z505" s="48" t="n">
        <f aca="false">Y505</f>
        <v>1752</v>
      </c>
    </row>
    <row r="506" customFormat="false" ht="13.9" hidden="false" customHeight="true" outlineLevel="0" collapsed="false">
      <c r="E506" s="44"/>
      <c r="F506" s="83" t="s">
        <v>268</v>
      </c>
      <c r="G506" s="70"/>
      <c r="H506" s="70" t="n">
        <v>10244.33</v>
      </c>
      <c r="I506" s="70" t="n">
        <v>10045</v>
      </c>
      <c r="J506" s="70" t="n">
        <v>13404.89</v>
      </c>
      <c r="K506" s="70" t="n">
        <v>13405</v>
      </c>
      <c r="L506" s="70"/>
      <c r="M506" s="70"/>
      <c r="N506" s="70"/>
      <c r="O506" s="70"/>
      <c r="P506" s="70" t="n">
        <f aca="false">K506+SUM(L506:O506)</f>
        <v>13405</v>
      </c>
      <c r="Q506" s="70"/>
      <c r="R506" s="71" t="n">
        <f aca="false">Q506/$P506</f>
        <v>0</v>
      </c>
      <c r="S506" s="70"/>
      <c r="T506" s="71" t="n">
        <f aca="false">S506/$P506</f>
        <v>0</v>
      </c>
      <c r="U506" s="70"/>
      <c r="V506" s="71" t="n">
        <f aca="false">U506/$P506</f>
        <v>0</v>
      </c>
      <c r="W506" s="70"/>
      <c r="X506" s="47" t="n">
        <f aca="false">W506/$P506</f>
        <v>0</v>
      </c>
      <c r="Y506" s="70" t="n">
        <f aca="false">K506</f>
        <v>13405</v>
      </c>
      <c r="Z506" s="48" t="n">
        <f aca="false">Y506</f>
        <v>13405</v>
      </c>
    </row>
    <row r="507" customFormat="false" ht="13.9" hidden="false" customHeight="true" outlineLevel="0" collapsed="false">
      <c r="E507" s="44"/>
      <c r="F507" s="83" t="s">
        <v>269</v>
      </c>
      <c r="G507" s="70"/>
      <c r="H507" s="70"/>
      <c r="I507" s="70" t="n">
        <v>4321</v>
      </c>
      <c r="J507" s="70" t="n">
        <v>0</v>
      </c>
      <c r="K507" s="70" t="n">
        <v>5074</v>
      </c>
      <c r="L507" s="70"/>
      <c r="M507" s="70"/>
      <c r="N507" s="70"/>
      <c r="O507" s="70"/>
      <c r="P507" s="70" t="n">
        <f aca="false">K507+SUM(L507:O507)</f>
        <v>5074</v>
      </c>
      <c r="Q507" s="70"/>
      <c r="R507" s="71" t="n">
        <f aca="false">Q507/$P507</f>
        <v>0</v>
      </c>
      <c r="S507" s="70"/>
      <c r="T507" s="71" t="n">
        <f aca="false">S507/$P507</f>
        <v>0</v>
      </c>
      <c r="U507" s="70"/>
      <c r="V507" s="71" t="n">
        <f aca="false">U507/$P507</f>
        <v>0</v>
      </c>
      <c r="W507" s="70"/>
      <c r="X507" s="47" t="n">
        <f aca="false">W507/$P507</f>
        <v>0</v>
      </c>
      <c r="Y507" s="70" t="n">
        <v>0</v>
      </c>
      <c r="Z507" s="48" t="n">
        <v>0</v>
      </c>
    </row>
    <row r="508" customFormat="false" ht="13.9" hidden="false" customHeight="true" outlineLevel="0" collapsed="false">
      <c r="E508" s="52"/>
      <c r="F508" s="86" t="s">
        <v>270</v>
      </c>
      <c r="G508" s="54" t="n">
        <v>1743.17</v>
      </c>
      <c r="H508" s="54" t="n">
        <v>1743.17</v>
      </c>
      <c r="I508" s="54" t="n">
        <v>0</v>
      </c>
      <c r="J508" s="54" t="n">
        <v>0</v>
      </c>
      <c r="K508" s="54" t="n">
        <v>0</v>
      </c>
      <c r="L508" s="54"/>
      <c r="M508" s="54"/>
      <c r="N508" s="54"/>
      <c r="O508" s="54"/>
      <c r="P508" s="54" t="n">
        <f aca="false">K508+SUM(L508:O508)</f>
        <v>0</v>
      </c>
      <c r="Q508" s="54"/>
      <c r="R508" s="55" t="e">
        <f aca="false">Q508/$P508</f>
        <v>#DIV/0!</v>
      </c>
      <c r="S508" s="54"/>
      <c r="T508" s="55" t="e">
        <f aca="false">S508/$P508</f>
        <v>#DIV/0!</v>
      </c>
      <c r="U508" s="54"/>
      <c r="V508" s="55" t="e">
        <f aca="false">U508/$P508</f>
        <v>#DIV/0!</v>
      </c>
      <c r="W508" s="54"/>
      <c r="X508" s="56" t="e">
        <f aca="false">W508/$P508</f>
        <v>#DIV/0!</v>
      </c>
      <c r="Y508" s="54" t="n">
        <v>0</v>
      </c>
      <c r="Z508" s="57" t="n">
        <v>0</v>
      </c>
    </row>
    <row r="510" customFormat="false" ht="13.9" hidden="false" customHeight="true" outlineLevel="0" collapsed="false">
      <c r="D510" s="60" t="s">
        <v>271</v>
      </c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1"/>
      <c r="S510" s="60"/>
      <c r="T510" s="61"/>
      <c r="U510" s="60"/>
      <c r="V510" s="61"/>
      <c r="W510" s="60"/>
      <c r="X510" s="61"/>
      <c r="Y510" s="60"/>
      <c r="Z510" s="60"/>
    </row>
    <row r="511" customFormat="false" ht="13.9" hidden="false" customHeight="true" outlineLevel="0" collapsed="false">
      <c r="D511" s="7" t="s">
        <v>33</v>
      </c>
      <c r="E511" s="7" t="s">
        <v>34</v>
      </c>
      <c r="F511" s="7" t="s">
        <v>35</v>
      </c>
      <c r="G511" s="7" t="s">
        <v>1</v>
      </c>
      <c r="H511" s="7" t="s">
        <v>2</v>
      </c>
      <c r="I511" s="7" t="s">
        <v>3</v>
      </c>
      <c r="J511" s="7" t="s">
        <v>4</v>
      </c>
      <c r="K511" s="7" t="s">
        <v>5</v>
      </c>
      <c r="L511" s="7" t="s">
        <v>6</v>
      </c>
      <c r="M511" s="7" t="s">
        <v>7</v>
      </c>
      <c r="N511" s="7" t="s">
        <v>8</v>
      </c>
      <c r="O511" s="7" t="s">
        <v>9</v>
      </c>
      <c r="P511" s="7" t="s">
        <v>10</v>
      </c>
      <c r="Q511" s="7" t="s">
        <v>11</v>
      </c>
      <c r="R511" s="8" t="s">
        <v>12</v>
      </c>
      <c r="S511" s="7" t="s">
        <v>13</v>
      </c>
      <c r="T511" s="8" t="s">
        <v>14</v>
      </c>
      <c r="U511" s="7" t="s">
        <v>15</v>
      </c>
      <c r="V511" s="8" t="s">
        <v>16</v>
      </c>
      <c r="W511" s="7" t="s">
        <v>17</v>
      </c>
      <c r="X511" s="8" t="s">
        <v>18</v>
      </c>
      <c r="Y511" s="7" t="s">
        <v>19</v>
      </c>
      <c r="Z511" s="7" t="s">
        <v>20</v>
      </c>
    </row>
    <row r="512" customFormat="false" ht="13.9" hidden="false" customHeight="true" outlineLevel="0" collapsed="false">
      <c r="A512" s="1" t="n">
        <v>7</v>
      </c>
      <c r="B512" s="1" t="n">
        <v>1</v>
      </c>
      <c r="C512" s="1" t="n">
        <v>2</v>
      </c>
      <c r="D512" s="74" t="s">
        <v>267</v>
      </c>
      <c r="E512" s="10" t="n">
        <v>630</v>
      </c>
      <c r="F512" s="10" t="s">
        <v>131</v>
      </c>
      <c r="G512" s="11" t="n">
        <v>3482.13</v>
      </c>
      <c r="H512" s="11" t="n">
        <v>3789.87</v>
      </c>
      <c r="I512" s="11" t="n">
        <v>3800</v>
      </c>
      <c r="J512" s="11" t="n">
        <v>1703.4</v>
      </c>
      <c r="K512" s="11" t="n">
        <v>1700</v>
      </c>
      <c r="L512" s="11"/>
      <c r="M512" s="11"/>
      <c r="N512" s="11"/>
      <c r="O512" s="11"/>
      <c r="P512" s="11" t="n">
        <f aca="false">K512+SUM(L512:O512)</f>
        <v>1700</v>
      </c>
      <c r="Q512" s="11"/>
      <c r="R512" s="12" t="n">
        <f aca="false">Q512/$P512</f>
        <v>0</v>
      </c>
      <c r="S512" s="11"/>
      <c r="T512" s="12" t="n">
        <f aca="false">S512/$P512</f>
        <v>0</v>
      </c>
      <c r="U512" s="11"/>
      <c r="V512" s="12" t="n">
        <f aca="false">U512/$P512</f>
        <v>0</v>
      </c>
      <c r="W512" s="11"/>
      <c r="X512" s="12" t="n">
        <f aca="false">W512/$P512</f>
        <v>0</v>
      </c>
      <c r="Y512" s="11" t="n">
        <f aca="false">K512</f>
        <v>1700</v>
      </c>
      <c r="Z512" s="11" t="n">
        <f aca="false">Y512</f>
        <v>1700</v>
      </c>
    </row>
    <row r="513" customFormat="false" ht="13.9" hidden="false" customHeight="true" outlineLevel="0" collapsed="false">
      <c r="A513" s="1" t="n">
        <v>7</v>
      </c>
      <c r="B513" s="1" t="n">
        <v>1</v>
      </c>
      <c r="C513" s="1" t="n">
        <v>2</v>
      </c>
      <c r="D513" s="67" t="s">
        <v>21</v>
      </c>
      <c r="E513" s="13" t="n">
        <v>41</v>
      </c>
      <c r="F513" s="13" t="s">
        <v>23</v>
      </c>
      <c r="G513" s="14" t="n">
        <f aca="false">SUM(G512:G512)</f>
        <v>3482.13</v>
      </c>
      <c r="H513" s="14" t="n">
        <f aca="false">SUM(H512:H512)</f>
        <v>3789.87</v>
      </c>
      <c r="I513" s="14" t="n">
        <f aca="false">SUM(I512:I512)</f>
        <v>3800</v>
      </c>
      <c r="J513" s="14" t="n">
        <f aca="false">SUM(J512:J512)</f>
        <v>1703.4</v>
      </c>
      <c r="K513" s="14" t="n">
        <f aca="false">SUM(K512:K512)</f>
        <v>1700</v>
      </c>
      <c r="L513" s="14" t="n">
        <f aca="false">SUM(L512:L512)</f>
        <v>0</v>
      </c>
      <c r="M513" s="14" t="n">
        <f aca="false">SUM(M512:M512)</f>
        <v>0</v>
      </c>
      <c r="N513" s="14" t="n">
        <f aca="false">SUM(N512:N512)</f>
        <v>0</v>
      </c>
      <c r="O513" s="14" t="n">
        <f aca="false">SUM(O512:O512)</f>
        <v>0</v>
      </c>
      <c r="P513" s="14" t="n">
        <f aca="false">SUM(P512:P512)</f>
        <v>1700</v>
      </c>
      <c r="Q513" s="14" t="n">
        <f aca="false">SUM(Q512:Q512)</f>
        <v>0</v>
      </c>
      <c r="R513" s="15" t="n">
        <f aca="false">Q513/$P513</f>
        <v>0</v>
      </c>
      <c r="S513" s="14" t="n">
        <f aca="false">SUM(S512:S512)</f>
        <v>0</v>
      </c>
      <c r="T513" s="15" t="n">
        <f aca="false">S513/$P513</f>
        <v>0</v>
      </c>
      <c r="U513" s="14" t="n">
        <f aca="false">SUM(U512:U512)</f>
        <v>0</v>
      </c>
      <c r="V513" s="15" t="n">
        <f aca="false">U513/$P513</f>
        <v>0</v>
      </c>
      <c r="W513" s="14" t="n">
        <f aca="false">SUM(W512:W512)</f>
        <v>0</v>
      </c>
      <c r="X513" s="15" t="n">
        <f aca="false">W513/$P513</f>
        <v>0</v>
      </c>
      <c r="Y513" s="14" t="n">
        <f aca="false">SUM(Y512:Y512)</f>
        <v>1700</v>
      </c>
      <c r="Z513" s="14" t="n">
        <f aca="false">SUM(Z512:Z512)</f>
        <v>1700</v>
      </c>
    </row>
    <row r="515" customFormat="false" ht="13.9" hidden="false" customHeight="true" outlineLevel="0" collapsed="false">
      <c r="E515" s="39" t="s">
        <v>57</v>
      </c>
      <c r="F515" s="17" t="s">
        <v>272</v>
      </c>
      <c r="G515" s="40" t="n">
        <v>284</v>
      </c>
      <c r="H515" s="40" t="n">
        <v>303.2</v>
      </c>
      <c r="I515" s="40" t="n">
        <v>200</v>
      </c>
      <c r="J515" s="40" t="n">
        <v>14.4</v>
      </c>
      <c r="K515" s="40" t="n">
        <v>0</v>
      </c>
      <c r="L515" s="40"/>
      <c r="M515" s="40"/>
      <c r="N515" s="40"/>
      <c r="O515" s="40"/>
      <c r="P515" s="40" t="n">
        <f aca="false">K515+SUM(L515:O515)</f>
        <v>0</v>
      </c>
      <c r="Q515" s="40"/>
      <c r="R515" s="41" t="e">
        <f aca="false">Q515/$P515</f>
        <v>#DIV/0!</v>
      </c>
      <c r="S515" s="40"/>
      <c r="T515" s="41" t="e">
        <f aca="false">S515/$P515</f>
        <v>#DIV/0!</v>
      </c>
      <c r="U515" s="40"/>
      <c r="V515" s="41" t="e">
        <f aca="false">U515/$P515</f>
        <v>#DIV/0!</v>
      </c>
      <c r="W515" s="40"/>
      <c r="X515" s="42" t="e">
        <f aca="false">W515/$P515</f>
        <v>#DIV/0!</v>
      </c>
      <c r="Y515" s="40" t="n">
        <f aca="false">K515</f>
        <v>0</v>
      </c>
      <c r="Z515" s="43" t="n">
        <f aca="false">Y515</f>
        <v>0</v>
      </c>
    </row>
    <row r="516" customFormat="false" ht="13.9" hidden="false" customHeight="true" outlineLevel="0" collapsed="false">
      <c r="E516" s="44"/>
      <c r="F516" s="83" t="s">
        <v>273</v>
      </c>
      <c r="G516" s="70" t="n">
        <v>3198.13</v>
      </c>
      <c r="H516" s="70" t="n">
        <v>3593.07</v>
      </c>
      <c r="I516" s="70" t="n">
        <v>3600</v>
      </c>
      <c r="J516" s="70" t="n">
        <v>1689</v>
      </c>
      <c r="K516" s="70" t="n">
        <v>1500</v>
      </c>
      <c r="L516" s="70"/>
      <c r="M516" s="70"/>
      <c r="N516" s="70"/>
      <c r="O516" s="70"/>
      <c r="P516" s="70" t="n">
        <f aca="false">K516+SUM(L516:O516)</f>
        <v>1500</v>
      </c>
      <c r="Q516" s="70"/>
      <c r="R516" s="71" t="n">
        <f aca="false">Q516/$P516</f>
        <v>0</v>
      </c>
      <c r="S516" s="70"/>
      <c r="T516" s="71" t="n">
        <f aca="false">S516/$P516</f>
        <v>0</v>
      </c>
      <c r="U516" s="70"/>
      <c r="V516" s="71" t="n">
        <f aca="false">U516/$P516</f>
        <v>0</v>
      </c>
      <c r="W516" s="70"/>
      <c r="X516" s="47" t="n">
        <f aca="false">W516/$P516</f>
        <v>0</v>
      </c>
      <c r="Y516" s="70" t="n">
        <f aca="false">K516</f>
        <v>1500</v>
      </c>
      <c r="Z516" s="48" t="n">
        <f aca="false">Y516</f>
        <v>1500</v>
      </c>
    </row>
    <row r="517" customFormat="false" ht="13.9" hidden="false" customHeight="true" outlineLevel="0" collapsed="false">
      <c r="E517" s="52"/>
      <c r="F517" s="86" t="s">
        <v>274</v>
      </c>
      <c r="G517" s="54"/>
      <c r="H517" s="54"/>
      <c r="I517" s="54" t="n">
        <v>0</v>
      </c>
      <c r="J517" s="54" t="n">
        <v>0</v>
      </c>
      <c r="K517" s="54" t="n">
        <v>0</v>
      </c>
      <c r="L517" s="54"/>
      <c r="M517" s="54"/>
      <c r="N517" s="54"/>
      <c r="O517" s="54"/>
      <c r="P517" s="54" t="n">
        <f aca="false">K517+SUM(L517:O517)</f>
        <v>0</v>
      </c>
      <c r="Q517" s="54"/>
      <c r="R517" s="55" t="e">
        <f aca="false">Q517/$P517</f>
        <v>#DIV/0!</v>
      </c>
      <c r="S517" s="54"/>
      <c r="T517" s="55" t="e">
        <f aca="false">S517/$P517</f>
        <v>#DIV/0!</v>
      </c>
      <c r="U517" s="54"/>
      <c r="V517" s="55" t="e">
        <f aca="false">U517/$P517</f>
        <v>#DIV/0!</v>
      </c>
      <c r="W517" s="54"/>
      <c r="X517" s="56" t="e">
        <f aca="false">W517/$P517</f>
        <v>#DIV/0!</v>
      </c>
      <c r="Y517" s="54" t="n">
        <f aca="false">K517</f>
        <v>0</v>
      </c>
      <c r="Z517" s="57" t="n">
        <f aca="false">Y517</f>
        <v>0</v>
      </c>
    </row>
    <row r="519" customFormat="false" ht="13.9" hidden="false" customHeight="true" outlineLevel="0" collapsed="false">
      <c r="D519" s="28" t="s">
        <v>275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9"/>
      <c r="S519" s="28"/>
      <c r="T519" s="29"/>
      <c r="U519" s="28"/>
      <c r="V519" s="29"/>
      <c r="W519" s="28"/>
      <c r="X519" s="29"/>
      <c r="Y519" s="28"/>
      <c r="Z519" s="28"/>
    </row>
    <row r="520" customFormat="false" ht="13.9" hidden="false" customHeight="true" outlineLevel="0" collapsed="false">
      <c r="D520" s="7" t="s">
        <v>33</v>
      </c>
      <c r="E520" s="7" t="s">
        <v>34</v>
      </c>
      <c r="F520" s="7" t="s">
        <v>35</v>
      </c>
      <c r="G520" s="7" t="s">
        <v>1</v>
      </c>
      <c r="H520" s="7" t="s">
        <v>2</v>
      </c>
      <c r="I520" s="7" t="s">
        <v>3</v>
      </c>
      <c r="J520" s="7" t="s">
        <v>4</v>
      </c>
      <c r="K520" s="7" t="s">
        <v>5</v>
      </c>
      <c r="L520" s="7" t="s">
        <v>6</v>
      </c>
      <c r="M520" s="7" t="s">
        <v>7</v>
      </c>
      <c r="N520" s="7" t="s">
        <v>8</v>
      </c>
      <c r="O520" s="7" t="s">
        <v>9</v>
      </c>
      <c r="P520" s="7" t="s">
        <v>10</v>
      </c>
      <c r="Q520" s="7" t="s">
        <v>11</v>
      </c>
      <c r="R520" s="8" t="s">
        <v>12</v>
      </c>
      <c r="S520" s="7" t="s">
        <v>13</v>
      </c>
      <c r="T520" s="8" t="s">
        <v>14</v>
      </c>
      <c r="U520" s="7" t="s">
        <v>15</v>
      </c>
      <c r="V520" s="8" t="s">
        <v>16</v>
      </c>
      <c r="W520" s="7" t="s">
        <v>17</v>
      </c>
      <c r="X520" s="8" t="s">
        <v>18</v>
      </c>
      <c r="Y520" s="7" t="s">
        <v>19</v>
      </c>
      <c r="Z520" s="7" t="s">
        <v>20</v>
      </c>
    </row>
    <row r="521" customFormat="false" ht="13.9" hidden="false" customHeight="true" outlineLevel="0" collapsed="false">
      <c r="A521" s="1" t="n">
        <v>7</v>
      </c>
      <c r="B521" s="1" t="n">
        <v>2</v>
      </c>
      <c r="D521" s="38" t="s">
        <v>276</v>
      </c>
      <c r="E521" s="10" t="n">
        <v>640</v>
      </c>
      <c r="F521" s="10" t="s">
        <v>132</v>
      </c>
      <c r="G521" s="11" t="n">
        <v>1065.12</v>
      </c>
      <c r="H521" s="11" t="n">
        <v>1248.68</v>
      </c>
      <c r="I521" s="33" t="n">
        <v>1065</v>
      </c>
      <c r="J521" s="33" t="n">
        <v>4587.31</v>
      </c>
      <c r="K521" s="33" t="n">
        <v>4588</v>
      </c>
      <c r="L521" s="33"/>
      <c r="M521" s="33"/>
      <c r="N521" s="33"/>
      <c r="O521" s="33"/>
      <c r="P521" s="33" t="n">
        <f aca="false">K521+SUM(L521:O521)</f>
        <v>4588</v>
      </c>
      <c r="Q521" s="33"/>
      <c r="R521" s="34" t="n">
        <f aca="false">Q521/$P521</f>
        <v>0</v>
      </c>
      <c r="S521" s="33"/>
      <c r="T521" s="34" t="n">
        <f aca="false">S521/$P521</f>
        <v>0</v>
      </c>
      <c r="U521" s="33"/>
      <c r="V521" s="34" t="n">
        <f aca="false">U521/$P521</f>
        <v>0</v>
      </c>
      <c r="W521" s="33"/>
      <c r="X521" s="34" t="n">
        <f aca="false">W521/$P521</f>
        <v>0</v>
      </c>
      <c r="Y521" s="11" t="n">
        <f aca="false">K521</f>
        <v>4588</v>
      </c>
      <c r="Z521" s="11" t="n">
        <f aca="false">Y521</f>
        <v>4588</v>
      </c>
    </row>
    <row r="522" customFormat="false" ht="13.9" hidden="false" customHeight="true" outlineLevel="0" collapsed="false">
      <c r="A522" s="1" t="n">
        <v>7</v>
      </c>
      <c r="B522" s="1" t="n">
        <v>2</v>
      </c>
      <c r="D522" s="130" t="s">
        <v>277</v>
      </c>
      <c r="E522" s="10" t="n">
        <v>630</v>
      </c>
      <c r="F522" s="10" t="s">
        <v>131</v>
      </c>
      <c r="G522" s="11" t="n">
        <v>762</v>
      </c>
      <c r="H522" s="11" t="n">
        <v>6055.2</v>
      </c>
      <c r="I522" s="33" t="n">
        <v>0</v>
      </c>
      <c r="J522" s="33" t="n">
        <v>13994.4</v>
      </c>
      <c r="K522" s="33" t="n">
        <v>22229</v>
      </c>
      <c r="L522" s="33"/>
      <c r="M522" s="33"/>
      <c r="N522" s="33"/>
      <c r="O522" s="33"/>
      <c r="P522" s="33" t="n">
        <f aca="false">K522+SUM(L522:O522)</f>
        <v>22229</v>
      </c>
      <c r="Q522" s="33"/>
      <c r="R522" s="34" t="n">
        <f aca="false">Q522/$P522</f>
        <v>0</v>
      </c>
      <c r="S522" s="33"/>
      <c r="T522" s="34" t="n">
        <f aca="false">S522/$P522</f>
        <v>0</v>
      </c>
      <c r="U522" s="33"/>
      <c r="V522" s="34" t="n">
        <f aca="false">U522/$P522</f>
        <v>0</v>
      </c>
      <c r="W522" s="33"/>
      <c r="X522" s="34" t="n">
        <f aca="false">W522/$P522</f>
        <v>0</v>
      </c>
      <c r="Y522" s="11" t="n">
        <v>0</v>
      </c>
      <c r="Z522" s="11" t="n">
        <f aca="false">Y522</f>
        <v>0</v>
      </c>
    </row>
    <row r="523" customFormat="false" ht="13.9" hidden="false" customHeight="true" outlineLevel="0" collapsed="false">
      <c r="A523" s="1" t="n">
        <v>7</v>
      </c>
      <c r="B523" s="1" t="n">
        <v>2</v>
      </c>
      <c r="D523" s="75" t="s">
        <v>21</v>
      </c>
      <c r="E523" s="35" t="n">
        <v>111</v>
      </c>
      <c r="F523" s="35" t="s">
        <v>134</v>
      </c>
      <c r="G523" s="36" t="n">
        <f aca="false">SUM(G521:G522)</f>
        <v>1827.12</v>
      </c>
      <c r="H523" s="36" t="n">
        <f aca="false">SUM(H521:H522)</f>
        <v>7303.88</v>
      </c>
      <c r="I523" s="36" t="n">
        <f aca="false">SUM(I521:I522)</f>
        <v>1065</v>
      </c>
      <c r="J523" s="36" t="n">
        <f aca="false">SUM(J521:J522)</f>
        <v>18581.71</v>
      </c>
      <c r="K523" s="36" t="n">
        <f aca="false">SUM(K521:K522)</f>
        <v>26817</v>
      </c>
      <c r="L523" s="36" t="n">
        <f aca="false">SUM(L521:L522)</f>
        <v>0</v>
      </c>
      <c r="M523" s="36" t="n">
        <f aca="false">SUM(M521:M522)</f>
        <v>0</v>
      </c>
      <c r="N523" s="36" t="n">
        <f aca="false">SUM(N521:N522)</f>
        <v>0</v>
      </c>
      <c r="O523" s="36" t="n">
        <f aca="false">SUM(O521:O522)</f>
        <v>0</v>
      </c>
      <c r="P523" s="36" t="n">
        <f aca="false">SUM(P521:P522)</f>
        <v>26817</v>
      </c>
      <c r="Q523" s="36" t="n">
        <f aca="false">SUM(Q521:Q522)</f>
        <v>0</v>
      </c>
      <c r="R523" s="37" t="n">
        <f aca="false">Q523/$P523</f>
        <v>0</v>
      </c>
      <c r="S523" s="36" t="n">
        <f aca="false">SUM(S521:S522)</f>
        <v>0</v>
      </c>
      <c r="T523" s="37" t="n">
        <f aca="false">S523/$P523</f>
        <v>0</v>
      </c>
      <c r="U523" s="36" t="n">
        <f aca="false">SUM(U521:U522)</f>
        <v>0</v>
      </c>
      <c r="V523" s="37" t="n">
        <f aca="false">U523/$P523</f>
        <v>0</v>
      </c>
      <c r="W523" s="36" t="n">
        <f aca="false">SUM(W521:W522)</f>
        <v>0</v>
      </c>
      <c r="X523" s="37" t="n">
        <f aca="false">W523/$P523</f>
        <v>0</v>
      </c>
      <c r="Y523" s="36" t="n">
        <f aca="false">SUM(Y521:Y522)</f>
        <v>4588</v>
      </c>
      <c r="Z523" s="36" t="n">
        <f aca="false">SUM(Z521:Z522)</f>
        <v>4588</v>
      </c>
    </row>
    <row r="524" customFormat="false" ht="13.9" hidden="false" customHeight="true" outlineLevel="0" collapsed="false">
      <c r="A524" s="1" t="n">
        <v>7</v>
      </c>
      <c r="B524" s="1" t="n">
        <v>2</v>
      </c>
      <c r="D524" s="131" t="s">
        <v>276</v>
      </c>
      <c r="E524" s="10" t="n">
        <v>630</v>
      </c>
      <c r="F524" s="10" t="s">
        <v>131</v>
      </c>
      <c r="G524" s="11" t="n">
        <v>0</v>
      </c>
      <c r="H524" s="11" t="n">
        <v>458.88</v>
      </c>
      <c r="I524" s="11" t="n">
        <v>0</v>
      </c>
      <c r="J524" s="11" t="n">
        <v>0</v>
      </c>
      <c r="K524" s="11" t="n">
        <v>0</v>
      </c>
      <c r="L524" s="11"/>
      <c r="M524" s="11"/>
      <c r="N524" s="11"/>
      <c r="O524" s="11"/>
      <c r="P524" s="11" t="n">
        <f aca="false">K524+SUM(L524:O524)</f>
        <v>0</v>
      </c>
      <c r="Q524" s="11"/>
      <c r="R524" s="12" t="e">
        <f aca="false">Q524/$P524</f>
        <v>#DIV/0!</v>
      </c>
      <c r="S524" s="11"/>
      <c r="T524" s="12" t="e">
        <f aca="false">S524/$P524</f>
        <v>#DIV/0!</v>
      </c>
      <c r="U524" s="11"/>
      <c r="V524" s="12" t="e">
        <f aca="false">U524/$P524</f>
        <v>#DIV/0!</v>
      </c>
      <c r="W524" s="11"/>
      <c r="X524" s="12" t="e">
        <f aca="false">W524/$P524</f>
        <v>#DIV/0!</v>
      </c>
      <c r="Y524" s="11" t="n">
        <f aca="false">K524</f>
        <v>0</v>
      </c>
      <c r="Z524" s="11" t="n">
        <f aca="false">Y524</f>
        <v>0</v>
      </c>
    </row>
    <row r="525" customFormat="false" ht="13.9" hidden="false" customHeight="true" outlineLevel="0" collapsed="false">
      <c r="A525" s="1" t="n">
        <v>7</v>
      </c>
      <c r="B525" s="1" t="n">
        <v>2</v>
      </c>
      <c r="D525" s="131"/>
      <c r="E525" s="10" t="n">
        <v>640</v>
      </c>
      <c r="F525" s="10" t="s">
        <v>132</v>
      </c>
      <c r="G525" s="11" t="n">
        <v>2900</v>
      </c>
      <c r="H525" s="11" t="n">
        <v>3700</v>
      </c>
      <c r="I525" s="11" t="n">
        <v>3800</v>
      </c>
      <c r="J525" s="11" t="n">
        <v>1200</v>
      </c>
      <c r="K525" s="11" t="n">
        <v>3800</v>
      </c>
      <c r="L525" s="11"/>
      <c r="M525" s="11"/>
      <c r="N525" s="11"/>
      <c r="O525" s="11"/>
      <c r="P525" s="11" t="n">
        <f aca="false">K525+SUM(L525:O525)</f>
        <v>3800</v>
      </c>
      <c r="Q525" s="11"/>
      <c r="R525" s="12" t="n">
        <f aca="false">Q525/$P525</f>
        <v>0</v>
      </c>
      <c r="S525" s="11"/>
      <c r="T525" s="12" t="n">
        <f aca="false">S525/$P525</f>
        <v>0</v>
      </c>
      <c r="U525" s="11"/>
      <c r="V525" s="12" t="n">
        <f aca="false">U525/$P525</f>
        <v>0</v>
      </c>
      <c r="W525" s="11"/>
      <c r="X525" s="12" t="n">
        <f aca="false">W525/$P525</f>
        <v>0</v>
      </c>
      <c r="Y525" s="11" t="n">
        <f aca="false">K525</f>
        <v>3800</v>
      </c>
      <c r="Z525" s="11" t="n">
        <f aca="false">Y525</f>
        <v>3800</v>
      </c>
    </row>
    <row r="526" customFormat="false" ht="13.9" hidden="false" customHeight="true" outlineLevel="0" collapsed="false">
      <c r="A526" s="1" t="n">
        <v>7</v>
      </c>
      <c r="B526" s="1" t="n">
        <v>2</v>
      </c>
      <c r="D526" s="130" t="s">
        <v>277</v>
      </c>
      <c r="E526" s="10" t="n">
        <v>640</v>
      </c>
      <c r="F526" s="10" t="s">
        <v>132</v>
      </c>
      <c r="G526" s="11" t="n">
        <v>0</v>
      </c>
      <c r="H526" s="11" t="n">
        <v>1100</v>
      </c>
      <c r="I526" s="11" t="n">
        <v>0</v>
      </c>
      <c r="J526" s="11" t="n">
        <v>0</v>
      </c>
      <c r="K526" s="11" t="n">
        <v>0</v>
      </c>
      <c r="L526" s="11"/>
      <c r="M526" s="11"/>
      <c r="N526" s="11"/>
      <c r="O526" s="11"/>
      <c r="P526" s="11" t="n">
        <f aca="false">K526+SUM(L526:O526)</f>
        <v>0</v>
      </c>
      <c r="Q526" s="11"/>
      <c r="R526" s="12" t="e">
        <f aca="false">Q526/$P526</f>
        <v>#DIV/0!</v>
      </c>
      <c r="S526" s="11"/>
      <c r="T526" s="12" t="e">
        <f aca="false">S526/$P526</f>
        <v>#DIV/0!</v>
      </c>
      <c r="U526" s="11"/>
      <c r="V526" s="12" t="e">
        <f aca="false">U526/$P526</f>
        <v>#DIV/0!</v>
      </c>
      <c r="W526" s="11"/>
      <c r="X526" s="12" t="e">
        <f aca="false">W526/$P526</f>
        <v>#DIV/0!</v>
      </c>
      <c r="Y526" s="11" t="n">
        <v>0</v>
      </c>
      <c r="Z526" s="11" t="n">
        <f aca="false">Y526</f>
        <v>0</v>
      </c>
    </row>
    <row r="527" customFormat="false" ht="13.9" hidden="false" customHeight="true" outlineLevel="0" collapsed="false">
      <c r="A527" s="1" t="n">
        <v>7</v>
      </c>
      <c r="B527" s="1" t="n">
        <v>2</v>
      </c>
      <c r="D527" s="75" t="s">
        <v>21</v>
      </c>
      <c r="E527" s="35" t="n">
        <v>41</v>
      </c>
      <c r="F527" s="35" t="s">
        <v>23</v>
      </c>
      <c r="G527" s="36" t="n">
        <f aca="false">SUM(G524:G526)</f>
        <v>2900</v>
      </c>
      <c r="H527" s="36" t="n">
        <f aca="false">SUM(H524:H526)</f>
        <v>5258.88</v>
      </c>
      <c r="I527" s="36" t="n">
        <f aca="false">SUM(I524:I526)</f>
        <v>3800</v>
      </c>
      <c r="J527" s="36" t="n">
        <f aca="false">SUM(J524:J526)</f>
        <v>1200</v>
      </c>
      <c r="K527" s="36" t="n">
        <f aca="false">SUM(K524:K526)</f>
        <v>3800</v>
      </c>
      <c r="L527" s="36" t="n">
        <f aca="false">SUM(L524:L526)</f>
        <v>0</v>
      </c>
      <c r="M527" s="36" t="n">
        <f aca="false">SUM(M524:M526)</f>
        <v>0</v>
      </c>
      <c r="N527" s="36" t="n">
        <f aca="false">SUM(N524:N526)</f>
        <v>0</v>
      </c>
      <c r="O527" s="36" t="n">
        <f aca="false">SUM(O524:O526)</f>
        <v>0</v>
      </c>
      <c r="P527" s="36" t="n">
        <f aca="false">SUM(P524:P526)</f>
        <v>3800</v>
      </c>
      <c r="Q527" s="36" t="n">
        <f aca="false">SUM(Q524:Q526)</f>
        <v>0</v>
      </c>
      <c r="R527" s="37" t="n">
        <f aca="false">Q527/$P527</f>
        <v>0</v>
      </c>
      <c r="S527" s="36" t="n">
        <f aca="false">SUM(S524:S526)</f>
        <v>0</v>
      </c>
      <c r="T527" s="37" t="n">
        <f aca="false">S527/$P527</f>
        <v>0</v>
      </c>
      <c r="U527" s="36" t="n">
        <f aca="false">SUM(U524:U526)</f>
        <v>0</v>
      </c>
      <c r="V527" s="37" t="n">
        <f aca="false">U527/$P527</f>
        <v>0</v>
      </c>
      <c r="W527" s="36" t="n">
        <f aca="false">SUM(W524:W526)</f>
        <v>0</v>
      </c>
      <c r="X527" s="37" t="n">
        <f aca="false">W527/$P527</f>
        <v>0</v>
      </c>
      <c r="Y527" s="36" t="n">
        <f aca="false">SUM(Y524:Y526)</f>
        <v>3800</v>
      </c>
      <c r="Z527" s="36" t="n">
        <f aca="false">SUM(Z524:Z526)</f>
        <v>3800</v>
      </c>
    </row>
    <row r="528" customFormat="false" ht="13.9" hidden="false" customHeight="true" outlineLevel="0" collapsed="false">
      <c r="A528" s="1" t="n">
        <v>7</v>
      </c>
      <c r="B528" s="1" t="n">
        <v>2</v>
      </c>
      <c r="D528" s="17"/>
      <c r="E528" s="18"/>
      <c r="F528" s="13" t="s">
        <v>124</v>
      </c>
      <c r="G528" s="14" t="n">
        <f aca="false">G523+G527</f>
        <v>4727.12</v>
      </c>
      <c r="H528" s="14" t="n">
        <f aca="false">H523+H527</f>
        <v>12562.76</v>
      </c>
      <c r="I528" s="14" t="n">
        <f aca="false">I523+I527</f>
        <v>4865</v>
      </c>
      <c r="J528" s="14" t="n">
        <f aca="false">J523+J527</f>
        <v>19781.71</v>
      </c>
      <c r="K528" s="14" t="n">
        <f aca="false">K523+K527</f>
        <v>30617</v>
      </c>
      <c r="L528" s="14" t="n">
        <f aca="false">L523+L527</f>
        <v>0</v>
      </c>
      <c r="M528" s="14" t="n">
        <f aca="false">M523+M527</f>
        <v>0</v>
      </c>
      <c r="N528" s="14" t="n">
        <f aca="false">N523+N527</f>
        <v>0</v>
      </c>
      <c r="O528" s="14" t="n">
        <f aca="false">O523+O527</f>
        <v>0</v>
      </c>
      <c r="P528" s="14" t="n">
        <f aca="false">P523+P527</f>
        <v>30617</v>
      </c>
      <c r="Q528" s="14" t="n">
        <f aca="false">Q523+Q527</f>
        <v>0</v>
      </c>
      <c r="R528" s="15" t="n">
        <f aca="false">Q528/$P528</f>
        <v>0</v>
      </c>
      <c r="S528" s="14" t="n">
        <f aca="false">S523+S527</f>
        <v>0</v>
      </c>
      <c r="T528" s="15" t="n">
        <f aca="false">S528/$P528</f>
        <v>0</v>
      </c>
      <c r="U528" s="14" t="n">
        <f aca="false">U523+U527</f>
        <v>0</v>
      </c>
      <c r="V528" s="15" t="n">
        <f aca="false">U528/$P528</f>
        <v>0</v>
      </c>
      <c r="W528" s="14" t="n">
        <f aca="false">W523+W527</f>
        <v>0</v>
      </c>
      <c r="X528" s="15" t="n">
        <f aca="false">W528/$P528</f>
        <v>0</v>
      </c>
      <c r="Y528" s="14" t="n">
        <f aca="false">Y523+Y527</f>
        <v>8388</v>
      </c>
      <c r="Z528" s="14" t="n">
        <f aca="false">Z523+Z527</f>
        <v>8388</v>
      </c>
    </row>
    <row r="530" customFormat="false" ht="13.9" hidden="false" customHeight="true" outlineLevel="0" collapsed="false">
      <c r="E530" s="115" t="s">
        <v>57</v>
      </c>
      <c r="F530" s="116" t="s">
        <v>278</v>
      </c>
      <c r="G530" s="118" t="n">
        <v>2900</v>
      </c>
      <c r="H530" s="117" t="n">
        <v>3700</v>
      </c>
      <c r="I530" s="118" t="n">
        <v>3800</v>
      </c>
      <c r="J530" s="118" t="n">
        <v>1200</v>
      </c>
      <c r="K530" s="118" t="n">
        <v>3800</v>
      </c>
      <c r="L530" s="118"/>
      <c r="M530" s="118"/>
      <c r="N530" s="118"/>
      <c r="O530" s="118"/>
      <c r="P530" s="118" t="n">
        <f aca="false">K530+SUM(L530:O530)</f>
        <v>3800</v>
      </c>
      <c r="Q530" s="118" t="n">
        <v>0</v>
      </c>
      <c r="R530" s="119" t="n">
        <f aca="false">Q530/$P530</f>
        <v>0</v>
      </c>
      <c r="S530" s="118" t="n">
        <v>1000</v>
      </c>
      <c r="T530" s="119" t="n">
        <f aca="false">S530/$P530</f>
        <v>0.263157894736842</v>
      </c>
      <c r="U530" s="118" t="n">
        <v>1100</v>
      </c>
      <c r="V530" s="119" t="n">
        <f aca="false">U530/$P530</f>
        <v>0.289473684210526</v>
      </c>
      <c r="W530" s="118" t="n">
        <v>1200</v>
      </c>
      <c r="X530" s="120" t="n">
        <f aca="false">W530/$P530</f>
        <v>0.31578947368421</v>
      </c>
      <c r="Y530" s="118" t="n">
        <f aca="false">K530</f>
        <v>3800</v>
      </c>
      <c r="Z530" s="121" t="n">
        <f aca="false">Y530</f>
        <v>3800</v>
      </c>
    </row>
    <row r="532" customFormat="false" ht="13.9" hidden="false" customHeight="true" outlineLevel="0" collapsed="false">
      <c r="D532" s="19" t="s">
        <v>279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20"/>
      <c r="S532" s="19"/>
      <c r="T532" s="20"/>
      <c r="U532" s="19"/>
      <c r="V532" s="20"/>
      <c r="W532" s="19"/>
      <c r="X532" s="20"/>
      <c r="Y532" s="19"/>
      <c r="Z532" s="19"/>
    </row>
    <row r="533" customFormat="false" ht="13.9" hidden="false" customHeight="true" outlineLevel="0" collapsed="false">
      <c r="D533" s="6"/>
      <c r="E533" s="6"/>
      <c r="F533" s="6"/>
      <c r="G533" s="7" t="s">
        <v>1</v>
      </c>
      <c r="H533" s="7" t="s">
        <v>2</v>
      </c>
      <c r="I533" s="7" t="s">
        <v>3</v>
      </c>
      <c r="J533" s="7" t="s">
        <v>4</v>
      </c>
      <c r="K533" s="7" t="s">
        <v>5</v>
      </c>
      <c r="L533" s="7" t="s">
        <v>6</v>
      </c>
      <c r="M533" s="7" t="s">
        <v>7</v>
      </c>
      <c r="N533" s="7" t="s">
        <v>8</v>
      </c>
      <c r="O533" s="7" t="s">
        <v>9</v>
      </c>
      <c r="P533" s="7" t="s">
        <v>10</v>
      </c>
      <c r="Q533" s="7" t="s">
        <v>11</v>
      </c>
      <c r="R533" s="8" t="s">
        <v>12</v>
      </c>
      <c r="S533" s="7" t="s">
        <v>13</v>
      </c>
      <c r="T533" s="8" t="s">
        <v>14</v>
      </c>
      <c r="U533" s="7" t="s">
        <v>15</v>
      </c>
      <c r="V533" s="8" t="s">
        <v>16</v>
      </c>
      <c r="W533" s="7" t="s">
        <v>17</v>
      </c>
      <c r="X533" s="8" t="s">
        <v>18</v>
      </c>
      <c r="Y533" s="7" t="s">
        <v>19</v>
      </c>
      <c r="Z533" s="7" t="s">
        <v>20</v>
      </c>
    </row>
    <row r="534" customFormat="false" ht="13.9" hidden="false" customHeight="true" outlineLevel="0" collapsed="false">
      <c r="A534" s="1" t="n">
        <v>8</v>
      </c>
      <c r="D534" s="21" t="s">
        <v>21</v>
      </c>
      <c r="E534" s="22" t="n">
        <v>111</v>
      </c>
      <c r="F534" s="22" t="s">
        <v>47</v>
      </c>
      <c r="G534" s="23" t="n">
        <f aca="false">G560+G587+G600+G618+G631</f>
        <v>675504.98</v>
      </c>
      <c r="H534" s="23" t="n">
        <f aca="false">H560+H587+H600+H618+H631</f>
        <v>975398.05</v>
      </c>
      <c r="I534" s="23" t="n">
        <f aca="false">I560+I587+I600+I618+I631</f>
        <v>330000</v>
      </c>
      <c r="J534" s="23" t="n">
        <f aca="false">J560+J587+J600+J618+J631</f>
        <v>0</v>
      </c>
      <c r="K534" s="23" t="n">
        <f aca="false">K560+K587+K600+K618+K631</f>
        <v>501000</v>
      </c>
      <c r="L534" s="23" t="n">
        <f aca="false">L560+L587+L600+L618+L631</f>
        <v>0</v>
      </c>
      <c r="M534" s="23" t="n">
        <f aca="false">M560+M587+M600+M618+M631</f>
        <v>0</v>
      </c>
      <c r="N534" s="23" t="n">
        <f aca="false">N560+N587+N600+N618+N631</f>
        <v>0</v>
      </c>
      <c r="O534" s="23" t="n">
        <f aca="false">O560+O587+O600+O618+O631</f>
        <v>0</v>
      </c>
      <c r="P534" s="23" t="n">
        <f aca="false">P560+P587+P600+P618+P631</f>
        <v>331000</v>
      </c>
      <c r="Q534" s="23" t="n">
        <f aca="false">Q560+Q587+Q600+Q618+Q631</f>
        <v>0</v>
      </c>
      <c r="R534" s="24" t="n">
        <f aca="false">Q534/$P534</f>
        <v>0</v>
      </c>
      <c r="S534" s="23" t="n">
        <f aca="false">S560+S587+S600+S618+S631</f>
        <v>0</v>
      </c>
      <c r="T534" s="24" t="n">
        <f aca="false">S534/$P534</f>
        <v>0</v>
      </c>
      <c r="U534" s="23" t="n">
        <f aca="false">U560+U587+U600+U618+U631</f>
        <v>0</v>
      </c>
      <c r="V534" s="24" t="n">
        <f aca="false">U534/$P534</f>
        <v>0</v>
      </c>
      <c r="W534" s="23" t="n">
        <f aca="false">W560+W587+W600+W618+W631</f>
        <v>0</v>
      </c>
      <c r="X534" s="24" t="n">
        <f aca="false">W534/$P534</f>
        <v>0</v>
      </c>
      <c r="Y534" s="23" t="n">
        <f aca="false">Y560+Y587+Y600+Y618+Y631</f>
        <v>0</v>
      </c>
      <c r="Z534" s="23" t="n">
        <f aca="false">Z560+Z587+Z600+Z618+Z631</f>
        <v>0</v>
      </c>
    </row>
    <row r="535" customFormat="false" ht="13.9" hidden="false" customHeight="true" outlineLevel="0" collapsed="false">
      <c r="A535" s="1" t="n">
        <v>8</v>
      </c>
      <c r="D535" s="21"/>
      <c r="E535" s="22" t="n">
        <v>41</v>
      </c>
      <c r="F535" s="22" t="s">
        <v>23</v>
      </c>
      <c r="G535" s="23" t="n">
        <f aca="false">G541+G561+G576+G588+G601+G619+G632+G642</f>
        <v>541019.75</v>
      </c>
      <c r="H535" s="23" t="n">
        <f aca="false">H541+H561+H576+H588+H601+H619+H632+H642</f>
        <v>260832.63</v>
      </c>
      <c r="I535" s="23" t="n">
        <f aca="false">I541+I561+I576+I588+I601+I619+I632+I642</f>
        <v>742710</v>
      </c>
      <c r="J535" s="23" t="n">
        <f aca="false">J541+J561+J576+J588+J601+J619+J632+J642</f>
        <v>137834.32</v>
      </c>
      <c r="K535" s="23" t="n">
        <f aca="false">K541+K561+K576+K588+K601+K619+K632+K642</f>
        <v>1128978</v>
      </c>
      <c r="L535" s="23" t="n">
        <f aca="false">L541+L561+L576+L588+L601+L619+L632+L642</f>
        <v>0</v>
      </c>
      <c r="M535" s="23" t="n">
        <f aca="false">M541+M561+M576+M588+M601+M619+M632+M642</f>
        <v>0</v>
      </c>
      <c r="N535" s="23" t="n">
        <f aca="false">N541+N561+N576+N588+N601+N619+N632+N642</f>
        <v>0</v>
      </c>
      <c r="O535" s="23" t="n">
        <f aca="false">O541+O561+O576+O588+O601+O619+O632+O642</f>
        <v>0</v>
      </c>
      <c r="P535" s="23" t="n">
        <f aca="false">P541+P561+P576+P588+P601+P619+P632+P642</f>
        <v>1298978</v>
      </c>
      <c r="Q535" s="23" t="n">
        <f aca="false">Q541+Q561+Q576+Q588+Q601+Q619+Q632+Q642</f>
        <v>0</v>
      </c>
      <c r="R535" s="24" t="n">
        <f aca="false">Q535/$P535</f>
        <v>0</v>
      </c>
      <c r="S535" s="23" t="n">
        <f aca="false">S541+S561+S576+S588+S601+S619+S632+S642</f>
        <v>0</v>
      </c>
      <c r="T535" s="24" t="n">
        <f aca="false">S535/$P535</f>
        <v>0</v>
      </c>
      <c r="U535" s="23" t="n">
        <f aca="false">U541+U561+U576+U588+U601+U619+U632+U642</f>
        <v>0</v>
      </c>
      <c r="V535" s="24" t="n">
        <f aca="false">U535/$P535</f>
        <v>0</v>
      </c>
      <c r="W535" s="23" t="n">
        <f aca="false">W541+W561+W576+W588+W601+W619+W632+W642</f>
        <v>0</v>
      </c>
      <c r="X535" s="24" t="n">
        <f aca="false">W535/$P535</f>
        <v>0</v>
      </c>
      <c r="Y535" s="23" t="n">
        <f aca="false">Y541+Y561+Y576+Y588+Y601+Y619+Y632+Y642</f>
        <v>449453</v>
      </c>
      <c r="Z535" s="23" t="n">
        <f aca="false">Z541+Z561+Z576+Z588+Z601+Z619+Z632+Z642</f>
        <v>463491</v>
      </c>
    </row>
    <row r="536" customFormat="false" ht="13.9" hidden="false" customHeight="true" outlineLevel="0" collapsed="false">
      <c r="A536" s="1" t="n">
        <v>8</v>
      </c>
      <c r="D536" s="21"/>
      <c r="E536" s="22" t="n">
        <v>52</v>
      </c>
      <c r="F536" s="22" t="s">
        <v>28</v>
      </c>
      <c r="G536" s="23" t="n">
        <f aca="false">G542</f>
        <v>0</v>
      </c>
      <c r="H536" s="23" t="n">
        <f aca="false">H542</f>
        <v>0</v>
      </c>
      <c r="I536" s="23" t="n">
        <f aca="false">I542</f>
        <v>0</v>
      </c>
      <c r="J536" s="23" t="n">
        <f aca="false">J542</f>
        <v>0</v>
      </c>
      <c r="K536" s="23" t="n">
        <f aca="false">K542</f>
        <v>0</v>
      </c>
      <c r="L536" s="23" t="n">
        <f aca="false">L542</f>
        <v>0</v>
      </c>
      <c r="M536" s="23" t="n">
        <f aca="false">M542</f>
        <v>0</v>
      </c>
      <c r="N536" s="23" t="n">
        <f aca="false">N542</f>
        <v>0</v>
      </c>
      <c r="O536" s="23" t="n">
        <f aca="false">O542</f>
        <v>0</v>
      </c>
      <c r="P536" s="23" t="n">
        <f aca="false">P542</f>
        <v>0</v>
      </c>
      <c r="Q536" s="23" t="n">
        <f aca="false">Q542</f>
        <v>0</v>
      </c>
      <c r="R536" s="24" t="e">
        <f aca="false">Q536/$P536</f>
        <v>#DIV/0!</v>
      </c>
      <c r="S536" s="23" t="n">
        <f aca="false">S542</f>
        <v>0</v>
      </c>
      <c r="T536" s="24" t="e">
        <f aca="false">S536/$P536</f>
        <v>#DIV/0!</v>
      </c>
      <c r="U536" s="23" t="n">
        <f aca="false">U542</f>
        <v>0</v>
      </c>
      <c r="V536" s="24" t="e">
        <f aca="false">U536/$P536</f>
        <v>#DIV/0!</v>
      </c>
      <c r="W536" s="23" t="n">
        <f aca="false">W542</f>
        <v>0</v>
      </c>
      <c r="X536" s="24" t="e">
        <f aca="false">W536/$P536</f>
        <v>#DIV/0!</v>
      </c>
      <c r="Y536" s="23" t="n">
        <f aca="false">Y542</f>
        <v>0</v>
      </c>
      <c r="Z536" s="23" t="n">
        <f aca="false">Z542</f>
        <v>0</v>
      </c>
    </row>
    <row r="537" customFormat="false" ht="13.9" hidden="false" customHeight="true" outlineLevel="0" collapsed="false">
      <c r="A537" s="1" t="n">
        <v>8</v>
      </c>
      <c r="D537" s="17"/>
      <c r="E537" s="18"/>
      <c r="F537" s="25" t="s">
        <v>124</v>
      </c>
      <c r="G537" s="26" t="n">
        <f aca="false">SUM(G534:G536)</f>
        <v>1216524.73</v>
      </c>
      <c r="H537" s="26" t="n">
        <f aca="false">SUM(H534:H536)</f>
        <v>1236230.68</v>
      </c>
      <c r="I537" s="26" t="n">
        <f aca="false">SUM(I534:I536)</f>
        <v>1072710</v>
      </c>
      <c r="J537" s="26" t="n">
        <f aca="false">SUM(J534:J536)</f>
        <v>137834.32</v>
      </c>
      <c r="K537" s="26" t="n">
        <f aca="false">SUM(K534:K536)</f>
        <v>1629978</v>
      </c>
      <c r="L537" s="26" t="n">
        <f aca="false">SUM(L534:L536)</f>
        <v>0</v>
      </c>
      <c r="M537" s="26" t="n">
        <f aca="false">SUM(M534:M536)</f>
        <v>0</v>
      </c>
      <c r="N537" s="26" t="n">
        <f aca="false">SUM(N534:N536)</f>
        <v>0</v>
      </c>
      <c r="O537" s="26" t="n">
        <f aca="false">SUM(O534:O536)</f>
        <v>0</v>
      </c>
      <c r="P537" s="26" t="n">
        <f aca="false">SUM(P534:P536)</f>
        <v>1629978</v>
      </c>
      <c r="Q537" s="26" t="n">
        <f aca="false">SUM(Q534:Q536)</f>
        <v>0</v>
      </c>
      <c r="R537" s="27" t="n">
        <f aca="false">Q537/$P537</f>
        <v>0</v>
      </c>
      <c r="S537" s="26" t="n">
        <f aca="false">SUM(S534:S536)</f>
        <v>0</v>
      </c>
      <c r="T537" s="27" t="n">
        <f aca="false">S537/$P537</f>
        <v>0</v>
      </c>
      <c r="U537" s="26" t="n">
        <f aca="false">SUM(U534:U536)</f>
        <v>0</v>
      </c>
      <c r="V537" s="27" t="n">
        <f aca="false">U537/$P537</f>
        <v>0</v>
      </c>
      <c r="W537" s="26" t="n">
        <f aca="false">SUM(W534:W536)</f>
        <v>0</v>
      </c>
      <c r="X537" s="27" t="n">
        <f aca="false">W537/$P537</f>
        <v>0</v>
      </c>
      <c r="Y537" s="26" t="n">
        <f aca="false">SUM(Y534:Y536)</f>
        <v>449453</v>
      </c>
      <c r="Z537" s="26" t="n">
        <f aca="false">SUM(Z534:Z536)</f>
        <v>463491</v>
      </c>
    </row>
    <row r="539" customFormat="false" ht="13.9" hidden="false" customHeight="true" outlineLevel="0" collapsed="false">
      <c r="D539" s="28" t="s">
        <v>280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9"/>
      <c r="S539" s="28"/>
      <c r="T539" s="29"/>
      <c r="U539" s="28"/>
      <c r="V539" s="29"/>
      <c r="W539" s="28"/>
      <c r="X539" s="29"/>
      <c r="Y539" s="28"/>
      <c r="Z539" s="28"/>
    </row>
    <row r="540" customFormat="false" ht="13.9" hidden="false" customHeight="true" outlineLevel="0" collapsed="false">
      <c r="D540" s="132"/>
      <c r="E540" s="7"/>
      <c r="F540" s="7"/>
      <c r="G540" s="7" t="s">
        <v>1</v>
      </c>
      <c r="H540" s="7" t="s">
        <v>2</v>
      </c>
      <c r="I540" s="7" t="s">
        <v>3</v>
      </c>
      <c r="J540" s="7" t="s">
        <v>4</v>
      </c>
      <c r="K540" s="7" t="s">
        <v>5</v>
      </c>
      <c r="L540" s="7" t="s">
        <v>6</v>
      </c>
      <c r="M540" s="7" t="s">
        <v>7</v>
      </c>
      <c r="N540" s="7" t="s">
        <v>8</v>
      </c>
      <c r="O540" s="7" t="s">
        <v>9</v>
      </c>
      <c r="P540" s="7" t="s">
        <v>10</v>
      </c>
      <c r="Q540" s="7" t="s">
        <v>11</v>
      </c>
      <c r="R540" s="8" t="s">
        <v>12</v>
      </c>
      <c r="S540" s="7" t="s">
        <v>13</v>
      </c>
      <c r="T540" s="8" t="s">
        <v>14</v>
      </c>
      <c r="U540" s="7" t="s">
        <v>15</v>
      </c>
      <c r="V540" s="8" t="s">
        <v>16</v>
      </c>
      <c r="W540" s="7" t="s">
        <v>17</v>
      </c>
      <c r="X540" s="8" t="s">
        <v>18</v>
      </c>
      <c r="Y540" s="7" t="s">
        <v>19</v>
      </c>
      <c r="Z540" s="7" t="s">
        <v>20</v>
      </c>
    </row>
    <row r="541" customFormat="false" ht="13.9" hidden="false" customHeight="true" outlineLevel="0" collapsed="false">
      <c r="A541" s="1" t="n">
        <v>8</v>
      </c>
      <c r="B541" s="1" t="n">
        <v>1</v>
      </c>
      <c r="D541" s="30" t="s">
        <v>21</v>
      </c>
      <c r="E541" s="10" t="n">
        <v>41</v>
      </c>
      <c r="F541" s="10" t="s">
        <v>23</v>
      </c>
      <c r="G541" s="11" t="n">
        <f aca="false">G546+G553+G555</f>
        <v>49341.19</v>
      </c>
      <c r="H541" s="11" t="n">
        <f aca="false">H546+H553+H554</f>
        <v>14711.87</v>
      </c>
      <c r="I541" s="11" t="n">
        <f aca="false">I546+I553</f>
        <v>0</v>
      </c>
      <c r="J541" s="11" t="n">
        <f aca="false">J546+J553+J554</f>
        <v>2670</v>
      </c>
      <c r="K541" s="11" t="n">
        <f aca="false">K546+K553+K554+K556</f>
        <v>67374</v>
      </c>
      <c r="L541" s="11" t="n">
        <f aca="false">L546+L553</f>
        <v>0</v>
      </c>
      <c r="M541" s="11" t="n">
        <f aca="false">M546+M553</f>
        <v>0</v>
      </c>
      <c r="N541" s="11" t="n">
        <f aca="false">N546+N553</f>
        <v>0</v>
      </c>
      <c r="O541" s="11" t="n">
        <f aca="false">O546+O553</f>
        <v>0</v>
      </c>
      <c r="P541" s="11" t="n">
        <f aca="false">P546+P553+P554+P556</f>
        <v>67374</v>
      </c>
      <c r="Q541" s="11" t="n">
        <f aca="false">Q546+Q553+Q554</f>
        <v>0</v>
      </c>
      <c r="R541" s="12" t="n">
        <f aca="false">Q541/$P541</f>
        <v>0</v>
      </c>
      <c r="S541" s="11" t="n">
        <f aca="false">S546+S553+S554</f>
        <v>0</v>
      </c>
      <c r="T541" s="12" t="n">
        <f aca="false">S541/$P541</f>
        <v>0</v>
      </c>
      <c r="U541" s="11" t="n">
        <f aca="false">U546+U553+U554</f>
        <v>0</v>
      </c>
      <c r="V541" s="12" t="n">
        <f aca="false">U541/$P541</f>
        <v>0</v>
      </c>
      <c r="W541" s="11" t="n">
        <f aca="false">W546+W553+W554</f>
        <v>0</v>
      </c>
      <c r="X541" s="12" t="n">
        <f aca="false">W541/$P541</f>
        <v>0</v>
      </c>
      <c r="Y541" s="11" t="n">
        <v>0</v>
      </c>
      <c r="Z541" s="11" t="n">
        <f aca="false">Y541</f>
        <v>0</v>
      </c>
    </row>
    <row r="542" customFormat="false" ht="13.9" hidden="false" customHeight="true" outlineLevel="0" collapsed="false">
      <c r="A542" s="1" t="n">
        <v>8</v>
      </c>
      <c r="B542" s="1" t="n">
        <v>1</v>
      </c>
      <c r="D542" s="30"/>
      <c r="E542" s="10" t="n">
        <v>52</v>
      </c>
      <c r="F542" s="10" t="s">
        <v>28</v>
      </c>
      <c r="G542" s="11" t="n">
        <v>0</v>
      </c>
      <c r="H542" s="11" t="n">
        <v>0</v>
      </c>
      <c r="I542" s="11" t="n">
        <v>0</v>
      </c>
      <c r="J542" s="11" t="n">
        <v>0</v>
      </c>
      <c r="K542" s="11" t="n">
        <v>0</v>
      </c>
      <c r="L542" s="11" t="n">
        <v>0</v>
      </c>
      <c r="M542" s="11" t="n">
        <v>0</v>
      </c>
      <c r="N542" s="11" t="n">
        <v>0</v>
      </c>
      <c r="O542" s="11" t="n">
        <v>0</v>
      </c>
      <c r="P542" s="11" t="n">
        <v>0</v>
      </c>
      <c r="Q542" s="11" t="n">
        <v>0</v>
      </c>
      <c r="R542" s="12" t="e">
        <f aca="false">Q542/$P542</f>
        <v>#DIV/0!</v>
      </c>
      <c r="S542" s="11" t="n">
        <v>0</v>
      </c>
      <c r="T542" s="12" t="e">
        <f aca="false">S542/$P542</f>
        <v>#DIV/0!</v>
      </c>
      <c r="U542" s="11" t="n">
        <v>0</v>
      </c>
      <c r="V542" s="12" t="e">
        <f aca="false">U542/$P542</f>
        <v>#DIV/0!</v>
      </c>
      <c r="W542" s="11" t="n">
        <v>0</v>
      </c>
      <c r="X542" s="12" t="e">
        <f aca="false">W542/$P542</f>
        <v>#DIV/0!</v>
      </c>
      <c r="Y542" s="11" t="n">
        <v>0</v>
      </c>
      <c r="Z542" s="11" t="n">
        <f aca="false">Y542</f>
        <v>0</v>
      </c>
    </row>
    <row r="543" customFormat="false" ht="13.9" hidden="false" customHeight="true" outlineLevel="0" collapsed="false">
      <c r="A543" s="1" t="n">
        <v>8</v>
      </c>
      <c r="B543" s="1" t="n">
        <v>1</v>
      </c>
      <c r="D543" s="17"/>
      <c r="E543" s="18"/>
      <c r="F543" s="13" t="s">
        <v>124</v>
      </c>
      <c r="G543" s="14" t="n">
        <f aca="false">SUM(G541:G542)</f>
        <v>49341.19</v>
      </c>
      <c r="H543" s="14" t="n">
        <f aca="false">SUM(H541:H542)</f>
        <v>14711.87</v>
      </c>
      <c r="I543" s="14" t="n">
        <f aca="false">SUM(I541:I542)</f>
        <v>0</v>
      </c>
      <c r="J543" s="14" t="n">
        <f aca="false">SUM(J541:J542)</f>
        <v>2670</v>
      </c>
      <c r="K543" s="14" t="n">
        <f aca="false">SUM(K541:K542)</f>
        <v>67374</v>
      </c>
      <c r="L543" s="14" t="n">
        <f aca="false">SUM(L541:L542)</f>
        <v>0</v>
      </c>
      <c r="M543" s="14" t="n">
        <f aca="false">SUM(M541:M542)</f>
        <v>0</v>
      </c>
      <c r="N543" s="14" t="n">
        <f aca="false">SUM(N541:N542)</f>
        <v>0</v>
      </c>
      <c r="O543" s="14" t="n">
        <f aca="false">SUM(O541:O542)</f>
        <v>0</v>
      </c>
      <c r="P543" s="14" t="n">
        <f aca="false">SUM(P541:P542)</f>
        <v>67374</v>
      </c>
      <c r="Q543" s="14" t="n">
        <f aca="false">SUM(Q541:Q542)</f>
        <v>0</v>
      </c>
      <c r="R543" s="15" t="n">
        <f aca="false">Q543/$P543</f>
        <v>0</v>
      </c>
      <c r="S543" s="14" t="n">
        <f aca="false">SUM(S541:S542)</f>
        <v>0</v>
      </c>
      <c r="T543" s="15" t="n">
        <f aca="false">S543/$P543</f>
        <v>0</v>
      </c>
      <c r="U543" s="14" t="n">
        <f aca="false">SUM(U541:U542)</f>
        <v>0</v>
      </c>
      <c r="V543" s="15" t="n">
        <f aca="false">U543/$P543</f>
        <v>0</v>
      </c>
      <c r="W543" s="14" t="n">
        <f aca="false">SUM(W541:W542)</f>
        <v>0</v>
      </c>
      <c r="X543" s="15" t="n">
        <f aca="false">W543/$P543</f>
        <v>0</v>
      </c>
      <c r="Y543" s="14" t="n">
        <f aca="false">SUM(Y541:Y542)</f>
        <v>0</v>
      </c>
      <c r="Z543" s="14" t="n">
        <f aca="false">SUM(Z541:Z542)</f>
        <v>0</v>
      </c>
    </row>
    <row r="545" customFormat="false" ht="13.9" hidden="false" customHeight="true" outlineLevel="0" collapsed="false">
      <c r="D545" s="1" t="s">
        <v>57</v>
      </c>
    </row>
    <row r="546" customFormat="false" ht="13.9" hidden="false" customHeight="true" outlineLevel="0" collapsed="false">
      <c r="D546" s="30" t="s">
        <v>281</v>
      </c>
      <c r="E546" s="39" t="s">
        <v>282</v>
      </c>
      <c r="F546" s="17"/>
      <c r="G546" s="40" t="n">
        <v>35901.29</v>
      </c>
      <c r="H546" s="40" t="n">
        <f aca="false">SUM(H547:H552)</f>
        <v>11729.64</v>
      </c>
      <c r="I546" s="40"/>
      <c r="J546" s="40"/>
      <c r="K546" s="40"/>
      <c r="L546" s="40"/>
      <c r="M546" s="40"/>
      <c r="N546" s="40"/>
      <c r="O546" s="40"/>
      <c r="P546" s="40" t="n">
        <f aca="false">K546+SUM(L546:O546)</f>
        <v>0</v>
      </c>
      <c r="Q546" s="40"/>
      <c r="R546" s="41" t="e">
        <f aca="false">Q546/$P546</f>
        <v>#DIV/0!</v>
      </c>
      <c r="S546" s="40"/>
      <c r="T546" s="41" t="e">
        <f aca="false">S546/$P546</f>
        <v>#DIV/0!</v>
      </c>
      <c r="U546" s="40"/>
      <c r="V546" s="41" t="e">
        <f aca="false">U546/$P546</f>
        <v>#DIV/0!</v>
      </c>
      <c r="W546" s="40"/>
      <c r="X546" s="42" t="e">
        <f aca="false">W546/$P546</f>
        <v>#DIV/0!</v>
      </c>
      <c r="Y546" s="40"/>
      <c r="Z546" s="43"/>
    </row>
    <row r="547" customFormat="false" ht="13.9" hidden="false" customHeight="true" outlineLevel="0" collapsed="false">
      <c r="D547" s="30"/>
      <c r="E547" s="44" t="s">
        <v>283</v>
      </c>
      <c r="F547" s="83"/>
      <c r="G547" s="70"/>
      <c r="H547" s="70" t="n">
        <v>2918.6</v>
      </c>
      <c r="I547" s="70"/>
      <c r="J547" s="70"/>
      <c r="K547" s="70"/>
      <c r="L547" s="70"/>
      <c r="M547" s="70"/>
      <c r="N547" s="70"/>
      <c r="O547" s="70"/>
      <c r="P547" s="70" t="n">
        <f aca="false">K547+SUM(L547:O547)</f>
        <v>0</v>
      </c>
      <c r="Q547" s="70"/>
      <c r="R547" s="71" t="e">
        <f aca="false">Q547/$P547</f>
        <v>#DIV/0!</v>
      </c>
      <c r="S547" s="70"/>
      <c r="T547" s="71" t="e">
        <f aca="false">S547/$P547</f>
        <v>#DIV/0!</v>
      </c>
      <c r="U547" s="70"/>
      <c r="V547" s="71" t="e">
        <f aca="false">U547/$P547</f>
        <v>#DIV/0!</v>
      </c>
      <c r="W547" s="70"/>
      <c r="X547" s="47" t="e">
        <f aca="false">W547/$P547</f>
        <v>#DIV/0!</v>
      </c>
      <c r="Y547" s="70"/>
      <c r="Z547" s="48"/>
    </row>
    <row r="548" customFormat="false" ht="13.9" hidden="false" customHeight="true" outlineLevel="0" collapsed="false">
      <c r="D548" s="30"/>
      <c r="E548" s="44" t="s">
        <v>284</v>
      </c>
      <c r="F548" s="83"/>
      <c r="G548" s="70"/>
      <c r="H548" s="70"/>
      <c r="I548" s="70"/>
      <c r="J548" s="70"/>
      <c r="K548" s="70"/>
      <c r="L548" s="70"/>
      <c r="M548" s="70"/>
      <c r="N548" s="70"/>
      <c r="O548" s="70"/>
      <c r="P548" s="70" t="n">
        <f aca="false">K548+SUM(L548:O548)</f>
        <v>0</v>
      </c>
      <c r="Q548" s="70"/>
      <c r="R548" s="71" t="e">
        <f aca="false">Q548/$P548</f>
        <v>#DIV/0!</v>
      </c>
      <c r="S548" s="70"/>
      <c r="T548" s="71" t="e">
        <f aca="false">S548/$P548</f>
        <v>#DIV/0!</v>
      </c>
      <c r="U548" s="70"/>
      <c r="V548" s="71" t="e">
        <f aca="false">U548/$P548</f>
        <v>#DIV/0!</v>
      </c>
      <c r="W548" s="70"/>
      <c r="X548" s="47" t="e">
        <f aca="false">W548/$P548</f>
        <v>#DIV/0!</v>
      </c>
      <c r="Y548" s="70"/>
      <c r="Z548" s="48"/>
    </row>
    <row r="549" customFormat="false" ht="13.9" hidden="false" customHeight="true" outlineLevel="0" collapsed="false">
      <c r="D549" s="30"/>
      <c r="E549" s="44" t="s">
        <v>285</v>
      </c>
      <c r="F549" s="83"/>
      <c r="G549" s="70" t="n">
        <v>649.11</v>
      </c>
      <c r="H549" s="70"/>
      <c r="I549" s="70"/>
      <c r="J549" s="70"/>
      <c r="K549" s="70"/>
      <c r="L549" s="70"/>
      <c r="M549" s="70"/>
      <c r="N549" s="70"/>
      <c r="O549" s="70"/>
      <c r="P549" s="70" t="n">
        <f aca="false">K549+SUM(L549:O549)</f>
        <v>0</v>
      </c>
      <c r="Q549" s="70"/>
      <c r="R549" s="71" t="e">
        <f aca="false">Q549/$P549</f>
        <v>#DIV/0!</v>
      </c>
      <c r="S549" s="70"/>
      <c r="T549" s="71" t="e">
        <f aca="false">S549/$P549</f>
        <v>#DIV/0!</v>
      </c>
      <c r="U549" s="70"/>
      <c r="V549" s="71" t="e">
        <f aca="false">U549/$P549</f>
        <v>#DIV/0!</v>
      </c>
      <c r="W549" s="70"/>
      <c r="X549" s="47" t="e">
        <f aca="false">W549/$P549</f>
        <v>#DIV/0!</v>
      </c>
      <c r="Y549" s="70"/>
      <c r="Z549" s="48"/>
    </row>
    <row r="550" customFormat="false" ht="13.9" hidden="false" customHeight="true" outlineLevel="0" collapsed="false">
      <c r="D550" s="30"/>
      <c r="E550" s="44" t="s">
        <v>286</v>
      </c>
      <c r="F550" s="83"/>
      <c r="G550" s="70" t="n">
        <v>32527.13</v>
      </c>
      <c r="H550" s="70" t="n">
        <v>2921.08</v>
      </c>
      <c r="I550" s="70"/>
      <c r="J550" s="70"/>
      <c r="K550" s="70"/>
      <c r="L550" s="70"/>
      <c r="M550" s="70"/>
      <c r="N550" s="70"/>
      <c r="O550" s="70"/>
      <c r="P550" s="70" t="n">
        <f aca="false">K550+SUM(L550:O550)</f>
        <v>0</v>
      </c>
      <c r="Q550" s="70"/>
      <c r="R550" s="71" t="e">
        <f aca="false">Q550/$P550</f>
        <v>#DIV/0!</v>
      </c>
      <c r="S550" s="70"/>
      <c r="T550" s="71" t="e">
        <f aca="false">S550/$P550</f>
        <v>#DIV/0!</v>
      </c>
      <c r="U550" s="70"/>
      <c r="V550" s="71" t="e">
        <f aca="false">U550/$P550</f>
        <v>#DIV/0!</v>
      </c>
      <c r="W550" s="70"/>
      <c r="X550" s="47" t="e">
        <f aca="false">W550/$P550</f>
        <v>#DIV/0!</v>
      </c>
      <c r="Y550" s="70"/>
      <c r="Z550" s="48"/>
    </row>
    <row r="551" customFormat="false" ht="13.9" hidden="false" customHeight="true" outlineLevel="0" collapsed="false">
      <c r="D551" s="30"/>
      <c r="E551" s="44" t="s">
        <v>287</v>
      </c>
      <c r="F551" s="83"/>
      <c r="G551" s="70" t="n">
        <v>2725.05</v>
      </c>
      <c r="H551" s="70"/>
      <c r="I551" s="70"/>
      <c r="J551" s="70"/>
      <c r="K551" s="70"/>
      <c r="L551" s="70"/>
      <c r="M551" s="70"/>
      <c r="N551" s="70"/>
      <c r="O551" s="70"/>
      <c r="P551" s="70" t="n">
        <f aca="false">K551+SUM(L551:O551)</f>
        <v>0</v>
      </c>
      <c r="Q551" s="70"/>
      <c r="R551" s="71" t="e">
        <f aca="false">Q551/$P551</f>
        <v>#DIV/0!</v>
      </c>
      <c r="S551" s="70"/>
      <c r="T551" s="71" t="e">
        <f aca="false">S551/$P551</f>
        <v>#DIV/0!</v>
      </c>
      <c r="U551" s="70"/>
      <c r="V551" s="71" t="e">
        <f aca="false">U551/$P551</f>
        <v>#DIV/0!</v>
      </c>
      <c r="W551" s="70"/>
      <c r="X551" s="47" t="e">
        <f aca="false">W551/$P551</f>
        <v>#DIV/0!</v>
      </c>
      <c r="Y551" s="70"/>
      <c r="Z551" s="48"/>
    </row>
    <row r="552" customFormat="false" ht="13.9" hidden="false" customHeight="true" outlineLevel="0" collapsed="false">
      <c r="D552" s="30"/>
      <c r="E552" s="52" t="s">
        <v>288</v>
      </c>
      <c r="F552" s="86"/>
      <c r="G552" s="54"/>
      <c r="H552" s="54" t="n">
        <v>5889.96</v>
      </c>
      <c r="I552" s="54"/>
      <c r="J552" s="54"/>
      <c r="K552" s="54"/>
      <c r="L552" s="54"/>
      <c r="M552" s="54"/>
      <c r="N552" s="54"/>
      <c r="O552" s="54"/>
      <c r="P552" s="54" t="n">
        <f aca="false">K552+SUM(L552:O552)</f>
        <v>0</v>
      </c>
      <c r="Q552" s="54"/>
      <c r="R552" s="55" t="e">
        <f aca="false">Q552/$P552</f>
        <v>#DIV/0!</v>
      </c>
      <c r="S552" s="54"/>
      <c r="T552" s="55" t="e">
        <f aca="false">S552/$P552</f>
        <v>#DIV/0!</v>
      </c>
      <c r="U552" s="54"/>
      <c r="V552" s="55" t="e">
        <f aca="false">U552/$P552</f>
        <v>#DIV/0!</v>
      </c>
      <c r="W552" s="54"/>
      <c r="X552" s="56" t="e">
        <f aca="false">W552/$P552</f>
        <v>#DIV/0!</v>
      </c>
      <c r="Y552" s="54"/>
      <c r="Z552" s="57"/>
    </row>
    <row r="553" customFormat="false" ht="13.9" hidden="false" customHeight="true" outlineLevel="0" collapsed="false">
      <c r="D553" s="30"/>
      <c r="E553" s="115" t="s">
        <v>289</v>
      </c>
      <c r="F553" s="116"/>
      <c r="G553" s="118" t="n">
        <v>11045</v>
      </c>
      <c r="H553" s="118" t="n">
        <v>2980.23</v>
      </c>
      <c r="I553" s="118"/>
      <c r="J553" s="118"/>
      <c r="K553" s="118"/>
      <c r="L553" s="118"/>
      <c r="M553" s="118"/>
      <c r="N553" s="118"/>
      <c r="O553" s="118"/>
      <c r="P553" s="118" t="n">
        <f aca="false">K553+SUM(L553:O553)</f>
        <v>0</v>
      </c>
      <c r="Q553" s="118"/>
      <c r="R553" s="119" t="e">
        <f aca="false">Q553/$P553</f>
        <v>#DIV/0!</v>
      </c>
      <c r="S553" s="118"/>
      <c r="T553" s="119" t="e">
        <f aca="false">S553/$P553</f>
        <v>#DIV/0!</v>
      </c>
      <c r="U553" s="118"/>
      <c r="V553" s="119" t="e">
        <f aca="false">U553/$P553</f>
        <v>#DIV/0!</v>
      </c>
      <c r="W553" s="118"/>
      <c r="X553" s="120" t="e">
        <f aca="false">W553/$P553</f>
        <v>#DIV/0!</v>
      </c>
      <c r="Y553" s="118"/>
      <c r="Z553" s="121"/>
    </row>
    <row r="554" customFormat="false" ht="13.9" hidden="false" customHeight="true" outlineLevel="0" collapsed="false">
      <c r="D554" s="30"/>
      <c r="E554" s="115" t="s">
        <v>290</v>
      </c>
      <c r="F554" s="116"/>
      <c r="G554" s="118"/>
      <c r="H554" s="118" t="n">
        <v>2</v>
      </c>
      <c r="I554" s="118"/>
      <c r="J554" s="118" t="n">
        <v>2670</v>
      </c>
      <c r="K554" s="118" t="n">
        <v>10000</v>
      </c>
      <c r="L554" s="118"/>
      <c r="M554" s="118"/>
      <c r="N554" s="118"/>
      <c r="O554" s="118"/>
      <c r="P554" s="118" t="n">
        <f aca="false">K554+SUM(L554:O554)</f>
        <v>10000</v>
      </c>
      <c r="Q554" s="118"/>
      <c r="R554" s="119" t="n">
        <f aca="false">Q554/$P554</f>
        <v>0</v>
      </c>
      <c r="S554" s="118"/>
      <c r="T554" s="119" t="n">
        <f aca="false">S554/$P554</f>
        <v>0</v>
      </c>
      <c r="U554" s="118"/>
      <c r="V554" s="119" t="n">
        <f aca="false">U554/$P554</f>
        <v>0</v>
      </c>
      <c r="W554" s="118"/>
      <c r="X554" s="120" t="n">
        <f aca="false">W554/$P554</f>
        <v>0</v>
      </c>
      <c r="Y554" s="118"/>
      <c r="Z554" s="121"/>
    </row>
    <row r="555" customFormat="false" ht="13.9" hidden="false" customHeight="true" outlineLevel="0" collapsed="false">
      <c r="D555" s="133" t="s">
        <v>291</v>
      </c>
      <c r="E555" s="115" t="s">
        <v>292</v>
      </c>
      <c r="F555" s="116"/>
      <c r="G555" s="118" t="n">
        <v>2394.9</v>
      </c>
      <c r="H555" s="118"/>
      <c r="I555" s="118"/>
      <c r="J555" s="118"/>
      <c r="K555" s="118"/>
      <c r="L555" s="118"/>
      <c r="M555" s="118"/>
      <c r="N555" s="118"/>
      <c r="O555" s="118"/>
      <c r="P555" s="118" t="n">
        <f aca="false">K555+SUM(L555:O555)</f>
        <v>0</v>
      </c>
      <c r="Q555" s="118"/>
      <c r="R555" s="119" t="e">
        <f aca="false">Q555/$P555</f>
        <v>#DIV/0!</v>
      </c>
      <c r="S555" s="118"/>
      <c r="T555" s="119" t="e">
        <f aca="false">S555/$P555</f>
        <v>#DIV/0!</v>
      </c>
      <c r="U555" s="118"/>
      <c r="V555" s="119" t="e">
        <f aca="false">U555/$P555</f>
        <v>#DIV/0!</v>
      </c>
      <c r="W555" s="118"/>
      <c r="X555" s="120" t="e">
        <f aca="false">W555/$P555</f>
        <v>#DIV/0!</v>
      </c>
      <c r="Y555" s="118"/>
      <c r="Z555" s="121"/>
    </row>
    <row r="556" customFormat="false" ht="13.9" hidden="false" customHeight="true" outlineLevel="0" collapsed="false">
      <c r="D556" s="133"/>
      <c r="E556" s="115" t="s">
        <v>293</v>
      </c>
      <c r="F556" s="116"/>
      <c r="G556" s="118"/>
      <c r="H556" s="118"/>
      <c r="I556" s="118"/>
      <c r="J556" s="118"/>
      <c r="K556" s="118" t="n">
        <v>57374</v>
      </c>
      <c r="L556" s="118"/>
      <c r="M556" s="118"/>
      <c r="N556" s="118"/>
      <c r="O556" s="118"/>
      <c r="P556" s="118" t="n">
        <f aca="false">K556+SUM(L556:O556)</f>
        <v>57374</v>
      </c>
      <c r="Q556" s="118"/>
      <c r="R556" s="119" t="n">
        <f aca="false">Q556/$P556</f>
        <v>0</v>
      </c>
      <c r="S556" s="118"/>
      <c r="T556" s="119" t="n">
        <f aca="false">S556/$P556</f>
        <v>0</v>
      </c>
      <c r="U556" s="118"/>
      <c r="V556" s="119" t="n">
        <f aca="false">U556/$P556</f>
        <v>0</v>
      </c>
      <c r="W556" s="118"/>
      <c r="X556" s="120" t="n">
        <f aca="false">W556/$P556</f>
        <v>0</v>
      </c>
      <c r="Y556" s="118"/>
      <c r="Z556" s="121"/>
    </row>
    <row r="558" customFormat="false" ht="13.9" hidden="false" customHeight="true" outlineLevel="0" collapsed="false">
      <c r="D558" s="28" t="s">
        <v>294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9"/>
      <c r="S558" s="28"/>
      <c r="T558" s="29"/>
      <c r="U558" s="28"/>
      <c r="V558" s="29"/>
      <c r="W558" s="28"/>
      <c r="X558" s="29"/>
      <c r="Y558" s="28"/>
      <c r="Z558" s="28"/>
    </row>
    <row r="559" customFormat="false" ht="13.9" hidden="false" customHeight="true" outlineLevel="0" collapsed="false">
      <c r="D559" s="132"/>
      <c r="E559" s="7"/>
      <c r="F559" s="7"/>
      <c r="G559" s="7" t="s">
        <v>1</v>
      </c>
      <c r="H559" s="7" t="s">
        <v>2</v>
      </c>
      <c r="I559" s="7" t="s">
        <v>3</v>
      </c>
      <c r="J559" s="7" t="s">
        <v>4</v>
      </c>
      <c r="K559" s="7" t="s">
        <v>5</v>
      </c>
      <c r="L559" s="7" t="s">
        <v>6</v>
      </c>
      <c r="M559" s="7" t="s">
        <v>7</v>
      </c>
      <c r="N559" s="7" t="s">
        <v>8</v>
      </c>
      <c r="O559" s="7" t="s">
        <v>9</v>
      </c>
      <c r="P559" s="7" t="s">
        <v>10</v>
      </c>
      <c r="Q559" s="7" t="s">
        <v>11</v>
      </c>
      <c r="R559" s="8" t="s">
        <v>12</v>
      </c>
      <c r="S559" s="7" t="s">
        <v>13</v>
      </c>
      <c r="T559" s="8" t="s">
        <v>14</v>
      </c>
      <c r="U559" s="7" t="s">
        <v>15</v>
      </c>
      <c r="V559" s="8" t="s">
        <v>16</v>
      </c>
      <c r="W559" s="7" t="s">
        <v>17</v>
      </c>
      <c r="X559" s="8" t="s">
        <v>18</v>
      </c>
      <c r="Y559" s="7" t="s">
        <v>19</v>
      </c>
      <c r="Z559" s="7" t="s">
        <v>20</v>
      </c>
    </row>
    <row r="560" customFormat="false" ht="13.9" hidden="false" customHeight="true" outlineLevel="0" collapsed="false">
      <c r="A560" s="1" t="n">
        <v>8</v>
      </c>
      <c r="B560" s="1" t="n">
        <v>2</v>
      </c>
      <c r="D560" s="134" t="s">
        <v>21</v>
      </c>
      <c r="E560" s="10" t="n">
        <v>111</v>
      </c>
      <c r="F560" s="10" t="s">
        <v>134</v>
      </c>
      <c r="G560" s="11" t="n">
        <f aca="false">249670.98+113000</f>
        <v>362670.98</v>
      </c>
      <c r="H560" s="11" t="n">
        <v>338951.81</v>
      </c>
      <c r="I560" s="11" t="n">
        <f aca="false">200000+130000</f>
        <v>330000</v>
      </c>
      <c r="J560" s="11" t="n">
        <v>0</v>
      </c>
      <c r="K560" s="11" t="n">
        <f aca="false">200000+131000</f>
        <v>331000</v>
      </c>
      <c r="L560" s="11"/>
      <c r="M560" s="11"/>
      <c r="N560" s="11"/>
      <c r="O560" s="11"/>
      <c r="P560" s="11" t="n">
        <f aca="false">K560+SUM(L560:O560)</f>
        <v>331000</v>
      </c>
      <c r="Q560" s="11" t="n">
        <v>0</v>
      </c>
      <c r="R560" s="12" t="n">
        <f aca="false">Q560/$P560</f>
        <v>0</v>
      </c>
      <c r="S560" s="11" t="n">
        <v>0</v>
      </c>
      <c r="T560" s="12" t="n">
        <f aca="false">S560/$P560</f>
        <v>0</v>
      </c>
      <c r="U560" s="11" t="n">
        <v>0</v>
      </c>
      <c r="V560" s="12" t="n">
        <f aca="false">U560/$P560</f>
        <v>0</v>
      </c>
      <c r="W560" s="11" t="n">
        <v>0</v>
      </c>
      <c r="X560" s="12" t="n">
        <f aca="false">W560/$P560</f>
        <v>0</v>
      </c>
      <c r="Y560" s="11" t="n">
        <v>0</v>
      </c>
      <c r="Z560" s="11" t="n">
        <v>0</v>
      </c>
    </row>
    <row r="561" customFormat="false" ht="13.9" hidden="false" customHeight="true" outlineLevel="0" collapsed="false">
      <c r="A561" s="1" t="n">
        <v>8</v>
      </c>
      <c r="B561" s="1" t="n">
        <v>2</v>
      </c>
      <c r="D561" s="134" t="s">
        <v>21</v>
      </c>
      <c r="E561" s="10" t="n">
        <v>41</v>
      </c>
      <c r="F561" s="10" t="s">
        <v>23</v>
      </c>
      <c r="G561" s="11" t="n">
        <f aca="false">SUM(G565:G572)-G560</f>
        <v>140200.63</v>
      </c>
      <c r="H561" s="11" t="n">
        <f aca="false">SUM(H565:H572)-H560</f>
        <v>77709.36</v>
      </c>
      <c r="I561" s="11" t="n">
        <f aca="false">SUM(I565:I572)-I560</f>
        <v>161000</v>
      </c>
      <c r="J561" s="11" t="n">
        <f aca="false">SUM(J565:J572)-J560</f>
        <v>140</v>
      </c>
      <c r="K561" s="11" t="n">
        <f aca="false">SUM(K565:K572)-K560</f>
        <v>310000</v>
      </c>
      <c r="L561" s="11" t="n">
        <f aca="false">SUM(L565:L572)-L560</f>
        <v>0</v>
      </c>
      <c r="M561" s="11" t="n">
        <f aca="false">SUM(M565:M572)-M560</f>
        <v>0</v>
      </c>
      <c r="N561" s="11" t="n">
        <f aca="false">SUM(N565:N572)-N560</f>
        <v>0</v>
      </c>
      <c r="O561" s="11" t="n">
        <f aca="false">SUM(O565:O572)-O560</f>
        <v>0</v>
      </c>
      <c r="P561" s="11" t="n">
        <f aca="false">SUM(P565:P572)-P560</f>
        <v>310000</v>
      </c>
      <c r="Q561" s="11" t="n">
        <f aca="false">SUM(Q565:Q572)-Q560</f>
        <v>0</v>
      </c>
      <c r="R561" s="12" t="n">
        <f aca="false">Q561/$P561</f>
        <v>0</v>
      </c>
      <c r="S561" s="11" t="n">
        <f aca="false">SUM(S565:S572)-S560</f>
        <v>0</v>
      </c>
      <c r="T561" s="12" t="n">
        <f aca="false">S561/$P561</f>
        <v>0</v>
      </c>
      <c r="U561" s="11" t="n">
        <f aca="false">SUM(U565:U572)-U560</f>
        <v>0</v>
      </c>
      <c r="V561" s="12" t="n">
        <f aca="false">U561/$P561</f>
        <v>0</v>
      </c>
      <c r="W561" s="11" t="n">
        <f aca="false">SUM(W565:W572)-W560</f>
        <v>0</v>
      </c>
      <c r="X561" s="12" t="n">
        <f aca="false">W561/$P561</f>
        <v>0</v>
      </c>
      <c r="Y561" s="11" t="n">
        <v>0</v>
      </c>
      <c r="Z561" s="11" t="n">
        <f aca="false">SUM(Z565:Z572)</f>
        <v>0</v>
      </c>
    </row>
    <row r="562" customFormat="false" ht="13.9" hidden="false" customHeight="true" outlineLevel="0" collapsed="false">
      <c r="A562" s="1" t="n">
        <v>8</v>
      </c>
      <c r="B562" s="1" t="n">
        <v>2</v>
      </c>
      <c r="D562" s="17"/>
      <c r="E562" s="18"/>
      <c r="F562" s="13" t="s">
        <v>124</v>
      </c>
      <c r="G562" s="14" t="n">
        <f aca="false">SUM(G560:G561)</f>
        <v>502871.61</v>
      </c>
      <c r="H562" s="14" t="n">
        <f aca="false">SUM(H560:H561)</f>
        <v>416661.17</v>
      </c>
      <c r="I562" s="14" t="n">
        <f aca="false">SUM(I560:I561)</f>
        <v>491000</v>
      </c>
      <c r="J562" s="14" t="n">
        <f aca="false">SUM(J560:J561)</f>
        <v>140</v>
      </c>
      <c r="K562" s="14" t="n">
        <f aca="false">SUM(K560:K561)</f>
        <v>641000</v>
      </c>
      <c r="L562" s="14" t="n">
        <f aca="false">SUM(L560:L561)</f>
        <v>0</v>
      </c>
      <c r="M562" s="14" t="n">
        <f aca="false">SUM(M560:M561)</f>
        <v>0</v>
      </c>
      <c r="N562" s="14" t="n">
        <f aca="false">SUM(N560:N561)</f>
        <v>0</v>
      </c>
      <c r="O562" s="14" t="n">
        <f aca="false">SUM(O560:O561)</f>
        <v>0</v>
      </c>
      <c r="P562" s="14" t="n">
        <f aca="false">SUM(P560:P561)</f>
        <v>641000</v>
      </c>
      <c r="Q562" s="14" t="n">
        <f aca="false">SUM(Q560:Q561)</f>
        <v>0</v>
      </c>
      <c r="R562" s="15" t="n">
        <f aca="false">Q562/$P562</f>
        <v>0</v>
      </c>
      <c r="S562" s="14" t="n">
        <f aca="false">SUM(S560:S561)</f>
        <v>0</v>
      </c>
      <c r="T562" s="15" t="n">
        <f aca="false">S562/$P562</f>
        <v>0</v>
      </c>
      <c r="U562" s="14" t="n">
        <f aca="false">SUM(U560:U561)</f>
        <v>0</v>
      </c>
      <c r="V562" s="15" t="n">
        <f aca="false">U562/$P562</f>
        <v>0</v>
      </c>
      <c r="W562" s="14" t="n">
        <f aca="false">SUM(W560:W561)</f>
        <v>0</v>
      </c>
      <c r="X562" s="15" t="n">
        <f aca="false">W562/$P562</f>
        <v>0</v>
      </c>
      <c r="Y562" s="14" t="n">
        <f aca="false">SUM(Y560:Y561)</f>
        <v>0</v>
      </c>
      <c r="Z562" s="14" t="n">
        <f aca="false">SUM(Z560:Z561)</f>
        <v>0</v>
      </c>
    </row>
    <row r="564" customFormat="false" ht="13.9" hidden="false" customHeight="true" outlineLevel="0" collapsed="false">
      <c r="D564" s="1" t="s">
        <v>57</v>
      </c>
    </row>
    <row r="565" customFormat="false" ht="13.9" hidden="false" customHeight="true" outlineLevel="0" collapsed="false">
      <c r="D565" s="30" t="s">
        <v>295</v>
      </c>
      <c r="E565" s="115" t="s">
        <v>296</v>
      </c>
      <c r="F565" s="116"/>
      <c r="G565" s="118" t="n">
        <v>36966.24</v>
      </c>
      <c r="H565" s="118" t="n">
        <v>367528.2</v>
      </c>
      <c r="I565" s="117" t="n">
        <v>0</v>
      </c>
      <c r="J565" s="117"/>
      <c r="K565" s="117"/>
      <c r="L565" s="117"/>
      <c r="M565" s="117"/>
      <c r="N565" s="117"/>
      <c r="O565" s="117"/>
      <c r="P565" s="117" t="n">
        <f aca="false">K565+SUM(L565:O565)</f>
        <v>0</v>
      </c>
      <c r="Q565" s="117"/>
      <c r="R565" s="126" t="e">
        <f aca="false">Q565/$P565</f>
        <v>#DIV/0!</v>
      </c>
      <c r="S565" s="117"/>
      <c r="T565" s="126" t="e">
        <f aca="false">S565/$P565</f>
        <v>#DIV/0!</v>
      </c>
      <c r="U565" s="117"/>
      <c r="V565" s="126" t="e">
        <f aca="false">U565/$P565</f>
        <v>#DIV/0!</v>
      </c>
      <c r="W565" s="117"/>
      <c r="X565" s="127" t="e">
        <f aca="false">W565/$P565</f>
        <v>#DIV/0!</v>
      </c>
      <c r="Y565" s="118"/>
      <c r="Z565" s="121"/>
    </row>
    <row r="566" customFormat="false" ht="13.9" hidden="false" customHeight="true" outlineLevel="0" collapsed="false">
      <c r="D566" s="30"/>
      <c r="E566" s="115" t="s">
        <v>297</v>
      </c>
      <c r="F566" s="116"/>
      <c r="G566" s="118" t="n">
        <v>305874.97</v>
      </c>
      <c r="H566" s="118"/>
      <c r="I566" s="118" t="n">
        <v>0</v>
      </c>
      <c r="J566" s="118"/>
      <c r="K566" s="118"/>
      <c r="L566" s="118"/>
      <c r="M566" s="118"/>
      <c r="N566" s="118"/>
      <c r="O566" s="118"/>
      <c r="P566" s="118" t="n">
        <f aca="false">K566+SUM(L566:O566)</f>
        <v>0</v>
      </c>
      <c r="Q566" s="118"/>
      <c r="R566" s="119" t="e">
        <f aca="false">Q566/$P566</f>
        <v>#DIV/0!</v>
      </c>
      <c r="S566" s="118"/>
      <c r="T566" s="119" t="e">
        <f aca="false">S566/$P566</f>
        <v>#DIV/0!</v>
      </c>
      <c r="U566" s="118"/>
      <c r="V566" s="119" t="e">
        <f aca="false">U566/$P566</f>
        <v>#DIV/0!</v>
      </c>
      <c r="W566" s="118"/>
      <c r="X566" s="120" t="e">
        <f aca="false">W566/$P566</f>
        <v>#DIV/0!</v>
      </c>
      <c r="Y566" s="118"/>
      <c r="Z566" s="121"/>
    </row>
    <row r="567" customFormat="false" ht="13.9" hidden="false" customHeight="true" outlineLevel="0" collapsed="false">
      <c r="D567" s="30"/>
      <c r="E567" s="115" t="s">
        <v>298</v>
      </c>
      <c r="F567" s="116"/>
      <c r="G567" s="118"/>
      <c r="H567" s="118"/>
      <c r="I567" s="118" t="n">
        <v>210000</v>
      </c>
      <c r="J567" s="118" t="n">
        <v>0</v>
      </c>
      <c r="K567" s="118" t="n">
        <f aca="false">200000+10000</f>
        <v>210000</v>
      </c>
      <c r="L567" s="118"/>
      <c r="M567" s="118"/>
      <c r="N567" s="118"/>
      <c r="O567" s="118"/>
      <c r="P567" s="118" t="n">
        <f aca="false">K567+SUM(L567:O567)</f>
        <v>210000</v>
      </c>
      <c r="Q567" s="118"/>
      <c r="R567" s="119" t="n">
        <f aca="false">Q567/$P567</f>
        <v>0</v>
      </c>
      <c r="S567" s="118"/>
      <c r="T567" s="119" t="n">
        <f aca="false">S567/$P567</f>
        <v>0</v>
      </c>
      <c r="U567" s="118"/>
      <c r="V567" s="119" t="n">
        <f aca="false">U567/$P567</f>
        <v>0</v>
      </c>
      <c r="W567" s="118"/>
      <c r="X567" s="120" t="n">
        <f aca="false">W567/$P567</f>
        <v>0</v>
      </c>
      <c r="Y567" s="118"/>
      <c r="Z567" s="121"/>
    </row>
    <row r="568" customFormat="false" ht="13.9" hidden="false" customHeight="true" outlineLevel="0" collapsed="false">
      <c r="D568" s="30"/>
      <c r="E568" s="135" t="s">
        <v>299</v>
      </c>
      <c r="F568" s="116"/>
      <c r="G568" s="118"/>
      <c r="H568" s="118"/>
      <c r="I568" s="118" t="n">
        <v>181000</v>
      </c>
      <c r="J568" s="118" t="n">
        <v>0</v>
      </c>
      <c r="K568" s="118" t="n">
        <f aca="false">131000+50000</f>
        <v>181000</v>
      </c>
      <c r="L568" s="118"/>
      <c r="M568" s="118"/>
      <c r="N568" s="118"/>
      <c r="O568" s="118"/>
      <c r="P568" s="118" t="n">
        <f aca="false">K568+SUM(L568:O568)</f>
        <v>181000</v>
      </c>
      <c r="Q568" s="118"/>
      <c r="R568" s="119" t="n">
        <f aca="false">Q568/$P568</f>
        <v>0</v>
      </c>
      <c r="S568" s="118"/>
      <c r="T568" s="119" t="n">
        <f aca="false">S568/$P568</f>
        <v>0</v>
      </c>
      <c r="U568" s="118"/>
      <c r="V568" s="119" t="n">
        <f aca="false">U568/$P568</f>
        <v>0</v>
      </c>
      <c r="W568" s="118"/>
      <c r="X568" s="120" t="n">
        <f aca="false">W568/$P568</f>
        <v>0</v>
      </c>
      <c r="Y568" s="118"/>
      <c r="Z568" s="121"/>
    </row>
    <row r="569" customFormat="false" ht="13.9" hidden="false" customHeight="true" outlineLevel="0" collapsed="false">
      <c r="D569" s="30"/>
      <c r="E569" s="135" t="s">
        <v>300</v>
      </c>
      <c r="F569" s="116"/>
      <c r="G569" s="118" t="n">
        <v>158680.4</v>
      </c>
      <c r="H569" s="118"/>
      <c r="I569" s="118" t="n">
        <v>100000</v>
      </c>
      <c r="J569" s="118" t="n">
        <v>140</v>
      </c>
      <c r="K569" s="118"/>
      <c r="L569" s="118"/>
      <c r="M569" s="118"/>
      <c r="N569" s="118"/>
      <c r="O569" s="118"/>
      <c r="P569" s="118" t="n">
        <f aca="false">K569+SUM(L569:O569)</f>
        <v>0</v>
      </c>
      <c r="Q569" s="118"/>
      <c r="R569" s="119" t="e">
        <f aca="false">Q569/$P569</f>
        <v>#DIV/0!</v>
      </c>
      <c r="S569" s="118"/>
      <c r="T569" s="119" t="e">
        <f aca="false">S569/$P569</f>
        <v>#DIV/0!</v>
      </c>
      <c r="U569" s="118"/>
      <c r="V569" s="119" t="e">
        <f aca="false">U569/$P569</f>
        <v>#DIV/0!</v>
      </c>
      <c r="W569" s="118"/>
      <c r="X569" s="120" t="e">
        <f aca="false">W569/$P569</f>
        <v>#DIV/0!</v>
      </c>
      <c r="Y569" s="118"/>
      <c r="Z569" s="121"/>
    </row>
    <row r="570" customFormat="false" ht="13.9" hidden="false" customHeight="true" outlineLevel="0" collapsed="false">
      <c r="D570" s="30"/>
      <c r="E570" s="135" t="s">
        <v>301</v>
      </c>
      <c r="F570" s="116"/>
      <c r="G570" s="118" t="n">
        <v>1350</v>
      </c>
      <c r="H570" s="118"/>
      <c r="I570" s="118" t="n">
        <v>0</v>
      </c>
      <c r="J570" s="118"/>
      <c r="K570" s="118"/>
      <c r="L570" s="118"/>
      <c r="M570" s="118"/>
      <c r="N570" s="118"/>
      <c r="O570" s="118"/>
      <c r="P570" s="118" t="n">
        <f aca="false">K570+SUM(L570:O570)</f>
        <v>0</v>
      </c>
      <c r="Q570" s="118"/>
      <c r="R570" s="119" t="e">
        <f aca="false">Q570/$P570</f>
        <v>#DIV/0!</v>
      </c>
      <c r="S570" s="118"/>
      <c r="T570" s="119" t="e">
        <f aca="false">S570/$P570</f>
        <v>#DIV/0!</v>
      </c>
      <c r="U570" s="118"/>
      <c r="V570" s="119" t="e">
        <f aca="false">U570/$P570</f>
        <v>#DIV/0!</v>
      </c>
      <c r="W570" s="118"/>
      <c r="X570" s="120" t="e">
        <f aca="false">W570/$P570</f>
        <v>#DIV/0!</v>
      </c>
      <c r="Y570" s="118"/>
      <c r="Z570" s="121"/>
    </row>
    <row r="571" customFormat="false" ht="13.9" hidden="false" customHeight="true" outlineLevel="0" collapsed="false">
      <c r="D571" s="30"/>
      <c r="E571" s="135" t="s">
        <v>302</v>
      </c>
      <c r="F571" s="116"/>
      <c r="G571" s="118"/>
      <c r="H571" s="118"/>
      <c r="I571" s="118"/>
      <c r="J571" s="118"/>
      <c r="K571" s="118" t="n">
        <v>250000</v>
      </c>
      <c r="L571" s="118"/>
      <c r="M571" s="118"/>
      <c r="N571" s="118"/>
      <c r="O571" s="118"/>
      <c r="P571" s="118" t="n">
        <f aca="false">K571+SUM(L571:O571)</f>
        <v>250000</v>
      </c>
      <c r="Q571" s="118"/>
      <c r="R571" s="119" t="n">
        <f aca="false">Q571/$P571</f>
        <v>0</v>
      </c>
      <c r="S571" s="118"/>
      <c r="T571" s="119" t="n">
        <f aca="false">S571/$P571</f>
        <v>0</v>
      </c>
      <c r="U571" s="118"/>
      <c r="V571" s="119" t="n">
        <f aca="false">U571/$P571</f>
        <v>0</v>
      </c>
      <c r="W571" s="118"/>
      <c r="X571" s="120" t="n">
        <f aca="false">W571/$P571</f>
        <v>0</v>
      </c>
      <c r="Y571" s="118"/>
      <c r="Z571" s="121"/>
    </row>
    <row r="572" customFormat="false" ht="13.9" hidden="false" customHeight="true" outlineLevel="0" collapsed="false">
      <c r="D572" s="30"/>
      <c r="E572" s="135" t="s">
        <v>303</v>
      </c>
      <c r="F572" s="116"/>
      <c r="G572" s="118"/>
      <c r="H572" s="118" t="n">
        <v>49132.97</v>
      </c>
      <c r="I572" s="118" t="n">
        <v>0</v>
      </c>
      <c r="J572" s="118"/>
      <c r="K572" s="118"/>
      <c r="L572" s="118"/>
      <c r="M572" s="118"/>
      <c r="N572" s="118"/>
      <c r="O572" s="118"/>
      <c r="P572" s="118" t="n">
        <f aca="false">K572+SUM(L572:O572)</f>
        <v>0</v>
      </c>
      <c r="Q572" s="118"/>
      <c r="R572" s="119" t="e">
        <f aca="false">Q572/$P572</f>
        <v>#DIV/0!</v>
      </c>
      <c r="S572" s="118"/>
      <c r="T572" s="119" t="e">
        <f aca="false">S572/$P572</f>
        <v>#DIV/0!</v>
      </c>
      <c r="U572" s="118"/>
      <c r="V572" s="119" t="e">
        <f aca="false">U572/$P572</f>
        <v>#DIV/0!</v>
      </c>
      <c r="W572" s="118"/>
      <c r="X572" s="120" t="e">
        <f aca="false">W572/$P572</f>
        <v>#DIV/0!</v>
      </c>
      <c r="Y572" s="118"/>
      <c r="Z572" s="121"/>
    </row>
    <row r="574" customFormat="false" ht="13.9" hidden="false" customHeight="true" outlineLevel="0" collapsed="false">
      <c r="D574" s="28" t="s">
        <v>304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9"/>
      <c r="S574" s="28"/>
      <c r="T574" s="29"/>
      <c r="U574" s="28"/>
      <c r="V574" s="29"/>
      <c r="W574" s="28"/>
      <c r="X574" s="29"/>
      <c r="Y574" s="28"/>
      <c r="Z574" s="28"/>
    </row>
    <row r="575" customFormat="false" ht="13.9" hidden="false" customHeight="true" outlineLevel="0" collapsed="false">
      <c r="D575" s="132"/>
      <c r="E575" s="7"/>
      <c r="F575" s="7"/>
      <c r="G575" s="7" t="s">
        <v>1</v>
      </c>
      <c r="H575" s="7" t="s">
        <v>2</v>
      </c>
      <c r="I575" s="7" t="s">
        <v>3</v>
      </c>
      <c r="J575" s="7" t="s">
        <v>4</v>
      </c>
      <c r="K575" s="7" t="s">
        <v>5</v>
      </c>
      <c r="L575" s="7" t="s">
        <v>6</v>
      </c>
      <c r="M575" s="7" t="s">
        <v>7</v>
      </c>
      <c r="N575" s="7" t="s">
        <v>8</v>
      </c>
      <c r="O575" s="7" t="s">
        <v>9</v>
      </c>
      <c r="P575" s="7" t="s">
        <v>10</v>
      </c>
      <c r="Q575" s="7" t="s">
        <v>11</v>
      </c>
      <c r="R575" s="8" t="s">
        <v>12</v>
      </c>
      <c r="S575" s="7" t="s">
        <v>13</v>
      </c>
      <c r="T575" s="8" t="s">
        <v>14</v>
      </c>
      <c r="U575" s="7" t="s">
        <v>15</v>
      </c>
      <c r="V575" s="8" t="s">
        <v>16</v>
      </c>
      <c r="W575" s="7" t="s">
        <v>17</v>
      </c>
      <c r="X575" s="8" t="s">
        <v>18</v>
      </c>
      <c r="Y575" s="7" t="s">
        <v>19</v>
      </c>
      <c r="Z575" s="7" t="s">
        <v>20</v>
      </c>
    </row>
    <row r="576" customFormat="false" ht="13.9" hidden="false" customHeight="true" outlineLevel="0" collapsed="false">
      <c r="A576" s="1" t="n">
        <v>8</v>
      </c>
      <c r="B576" s="1" t="n">
        <v>3</v>
      </c>
      <c r="D576" s="134" t="s">
        <v>21</v>
      </c>
      <c r="E576" s="10" t="n">
        <v>41</v>
      </c>
      <c r="F576" s="10" t="s">
        <v>23</v>
      </c>
      <c r="G576" s="11" t="n">
        <f aca="false">SUM(G580:G583)</f>
        <v>18600</v>
      </c>
      <c r="H576" s="11" t="n">
        <f aca="false">SUM(H580:H583)</f>
        <v>0</v>
      </c>
      <c r="I576" s="11" t="n">
        <f aca="false">SUM(I580:I583)</f>
        <v>20000</v>
      </c>
      <c r="J576" s="11" t="n">
        <f aca="false">SUM(J580:J583)</f>
        <v>1010</v>
      </c>
      <c r="K576" s="11" t="n">
        <f aca="false">SUM(K580:K583)</f>
        <v>271990</v>
      </c>
      <c r="L576" s="11" t="n">
        <f aca="false">SUM(L580:L583)</f>
        <v>0</v>
      </c>
      <c r="M576" s="11" t="n">
        <f aca="false">SUM(M580:M583)</f>
        <v>0</v>
      </c>
      <c r="N576" s="11" t="n">
        <f aca="false">SUM(N580:N583)</f>
        <v>0</v>
      </c>
      <c r="O576" s="11" t="n">
        <f aca="false">SUM(O580:O583)</f>
        <v>0</v>
      </c>
      <c r="P576" s="11" t="n">
        <f aca="false">SUM(P580:P583)</f>
        <v>271990</v>
      </c>
      <c r="Q576" s="11" t="n">
        <f aca="false">SUM(Q580:Q583)</f>
        <v>0</v>
      </c>
      <c r="R576" s="12" t="n">
        <f aca="false">Q576/$P576</f>
        <v>0</v>
      </c>
      <c r="S576" s="11" t="n">
        <f aca="false">SUM(S580:S583)</f>
        <v>0</v>
      </c>
      <c r="T576" s="12" t="n">
        <f aca="false">S576/$P576</f>
        <v>0</v>
      </c>
      <c r="U576" s="11" t="n">
        <f aca="false">SUM(U580:U583)</f>
        <v>0</v>
      </c>
      <c r="V576" s="12" t="n">
        <f aca="false">U576/$P576</f>
        <v>0</v>
      </c>
      <c r="W576" s="11" t="n">
        <f aca="false">SUM(W580:W583)</f>
        <v>0</v>
      </c>
      <c r="X576" s="12" t="n">
        <f aca="false">W576/$P576</f>
        <v>0</v>
      </c>
      <c r="Y576" s="11" t="n">
        <f aca="false">SUM(Y580:Y583)</f>
        <v>0</v>
      </c>
      <c r="Z576" s="11" t="n">
        <f aca="false">SUM(Z580:Z583)</f>
        <v>0</v>
      </c>
    </row>
    <row r="577" customFormat="false" ht="13.9" hidden="false" customHeight="true" outlineLevel="0" collapsed="false">
      <c r="A577" s="1" t="n">
        <v>8</v>
      </c>
      <c r="B577" s="1" t="n">
        <v>3</v>
      </c>
      <c r="D577" s="17"/>
      <c r="E577" s="18"/>
      <c r="F577" s="13" t="s">
        <v>124</v>
      </c>
      <c r="G577" s="14" t="n">
        <f aca="false">SUM(G576:G576)</f>
        <v>18600</v>
      </c>
      <c r="H577" s="14" t="n">
        <f aca="false">SUM(H576:H576)</f>
        <v>0</v>
      </c>
      <c r="I577" s="14" t="n">
        <f aca="false">SUM(I576:I576)</f>
        <v>20000</v>
      </c>
      <c r="J577" s="14" t="n">
        <f aca="false">SUM(J576:J576)</f>
        <v>1010</v>
      </c>
      <c r="K577" s="14" t="n">
        <f aca="false">SUM(K576:K576)</f>
        <v>271990</v>
      </c>
      <c r="L577" s="14" t="n">
        <f aca="false">SUM(L576:L576)</f>
        <v>0</v>
      </c>
      <c r="M577" s="14" t="n">
        <f aca="false">SUM(M576:M576)</f>
        <v>0</v>
      </c>
      <c r="N577" s="14" t="n">
        <f aca="false">SUM(N576:N576)</f>
        <v>0</v>
      </c>
      <c r="O577" s="14" t="n">
        <f aca="false">SUM(O576:O576)</f>
        <v>0</v>
      </c>
      <c r="P577" s="14" t="n">
        <f aca="false">SUM(P576:P576)</f>
        <v>271990</v>
      </c>
      <c r="Q577" s="14" t="n">
        <f aca="false">SUM(Q576:Q576)</f>
        <v>0</v>
      </c>
      <c r="R577" s="15" t="n">
        <f aca="false">Q577/$P577</f>
        <v>0</v>
      </c>
      <c r="S577" s="14" t="n">
        <f aca="false">SUM(S576:S576)</f>
        <v>0</v>
      </c>
      <c r="T577" s="15" t="n">
        <f aca="false">S577/$P577</f>
        <v>0</v>
      </c>
      <c r="U577" s="14" t="n">
        <f aca="false">SUM(U576:U576)</f>
        <v>0</v>
      </c>
      <c r="V577" s="15" t="n">
        <f aca="false">U577/$P577</f>
        <v>0</v>
      </c>
      <c r="W577" s="14" t="n">
        <f aca="false">SUM(W576:W576)</f>
        <v>0</v>
      </c>
      <c r="X577" s="15" t="n">
        <f aca="false">W577/$P577</f>
        <v>0</v>
      </c>
      <c r="Y577" s="14" t="n">
        <f aca="false">SUM(Y576:Y576)</f>
        <v>0</v>
      </c>
      <c r="Z577" s="14" t="n">
        <f aca="false">SUM(Z576:Z576)</f>
        <v>0</v>
      </c>
    </row>
    <row r="579" customFormat="false" ht="13.9" hidden="false" customHeight="true" outlineLevel="0" collapsed="false">
      <c r="D579" s="1" t="s">
        <v>57</v>
      </c>
    </row>
    <row r="580" customFormat="false" ht="13.9" hidden="false" customHeight="true" outlineLevel="0" collapsed="false">
      <c r="D580" s="30" t="s">
        <v>305</v>
      </c>
      <c r="E580" s="115" t="s">
        <v>306</v>
      </c>
      <c r="F580" s="116"/>
      <c r="G580" s="118" t="n">
        <v>18600</v>
      </c>
      <c r="H580" s="118"/>
      <c r="I580" s="118" t="n">
        <v>0</v>
      </c>
      <c r="J580" s="118" t="n">
        <v>870</v>
      </c>
      <c r="K580" s="118" t="n">
        <v>2670</v>
      </c>
      <c r="L580" s="118"/>
      <c r="M580" s="118"/>
      <c r="N580" s="118"/>
      <c r="O580" s="118"/>
      <c r="P580" s="118" t="n">
        <f aca="false">K580+SUM(L580:O580)</f>
        <v>2670</v>
      </c>
      <c r="Q580" s="118"/>
      <c r="R580" s="119" t="n">
        <f aca="false">Q580/$P580</f>
        <v>0</v>
      </c>
      <c r="S580" s="118"/>
      <c r="T580" s="119" t="n">
        <f aca="false">S580/$P580</f>
        <v>0</v>
      </c>
      <c r="U580" s="118"/>
      <c r="V580" s="119" t="n">
        <f aca="false">U580/$P580</f>
        <v>0</v>
      </c>
      <c r="W580" s="118"/>
      <c r="X580" s="120" t="n">
        <f aca="false">W580/$P580</f>
        <v>0</v>
      </c>
      <c r="Y580" s="118"/>
      <c r="Z580" s="121"/>
    </row>
    <row r="581" customFormat="false" ht="13.9" hidden="false" customHeight="true" outlineLevel="0" collapsed="false">
      <c r="D581" s="30"/>
      <c r="E581" s="115" t="s">
        <v>307</v>
      </c>
      <c r="F581" s="116"/>
      <c r="G581" s="118"/>
      <c r="H581" s="118"/>
      <c r="I581" s="118" t="n">
        <v>20000</v>
      </c>
      <c r="J581" s="118" t="n">
        <v>140</v>
      </c>
      <c r="K581" s="118" t="n">
        <f aca="false">19320</f>
        <v>19320</v>
      </c>
      <c r="L581" s="118"/>
      <c r="M581" s="118"/>
      <c r="N581" s="118"/>
      <c r="O581" s="118"/>
      <c r="P581" s="118" t="n">
        <f aca="false">K581+SUM(L581:O581)</f>
        <v>19320</v>
      </c>
      <c r="Q581" s="118"/>
      <c r="R581" s="119" t="n">
        <f aca="false">Q581/$P581</f>
        <v>0</v>
      </c>
      <c r="S581" s="118"/>
      <c r="T581" s="119" t="n">
        <f aca="false">S581/$P581</f>
        <v>0</v>
      </c>
      <c r="U581" s="118"/>
      <c r="V581" s="119" t="n">
        <f aca="false">U581/$P581</f>
        <v>0</v>
      </c>
      <c r="W581" s="118"/>
      <c r="X581" s="120" t="n">
        <f aca="false">W581/$P581</f>
        <v>0</v>
      </c>
      <c r="Y581" s="118"/>
      <c r="Z581" s="121"/>
    </row>
    <row r="582" customFormat="false" ht="13.9" hidden="false" customHeight="true" outlineLevel="0" collapsed="false">
      <c r="D582" s="30"/>
      <c r="E582" s="115" t="s">
        <v>308</v>
      </c>
      <c r="F582" s="116"/>
      <c r="G582" s="118"/>
      <c r="H582" s="118"/>
      <c r="I582" s="118"/>
      <c r="J582" s="118"/>
      <c r="K582" s="118" t="n">
        <v>250000</v>
      </c>
      <c r="L582" s="118"/>
      <c r="M582" s="118"/>
      <c r="N582" s="118"/>
      <c r="O582" s="118"/>
      <c r="P582" s="118" t="n">
        <f aca="false">K582+SUM(L582:O582)</f>
        <v>250000</v>
      </c>
      <c r="Q582" s="118"/>
      <c r="R582" s="119" t="n">
        <f aca="false">Q582/$P582</f>
        <v>0</v>
      </c>
      <c r="S582" s="118"/>
      <c r="T582" s="119" t="n">
        <f aca="false">S582/$P582</f>
        <v>0</v>
      </c>
      <c r="U582" s="118"/>
      <c r="V582" s="119" t="n">
        <f aca="false">U582/$P582</f>
        <v>0</v>
      </c>
      <c r="W582" s="118"/>
      <c r="X582" s="120" t="n">
        <f aca="false">W582/$P582</f>
        <v>0</v>
      </c>
      <c r="Y582" s="118"/>
      <c r="Z582" s="121"/>
    </row>
    <row r="583" customFormat="false" ht="13.9" hidden="false" customHeight="true" outlineLevel="0" collapsed="false">
      <c r="D583" s="30"/>
      <c r="E583" s="115" t="s">
        <v>309</v>
      </c>
      <c r="F583" s="116"/>
      <c r="G583" s="118"/>
      <c r="H583" s="118"/>
      <c r="I583" s="118" t="n">
        <v>0</v>
      </c>
      <c r="J583" s="118"/>
      <c r="K583" s="118"/>
      <c r="L583" s="118"/>
      <c r="M583" s="118"/>
      <c r="N583" s="118"/>
      <c r="O583" s="118"/>
      <c r="P583" s="118" t="n">
        <f aca="false">K583+SUM(L583:O583)</f>
        <v>0</v>
      </c>
      <c r="Q583" s="118"/>
      <c r="R583" s="119" t="e">
        <f aca="false">Q583/$P583</f>
        <v>#DIV/0!</v>
      </c>
      <c r="S583" s="118"/>
      <c r="T583" s="119" t="e">
        <f aca="false">S583/$P583</f>
        <v>#DIV/0!</v>
      </c>
      <c r="U583" s="118"/>
      <c r="V583" s="119" t="e">
        <f aca="false">U583/$P583</f>
        <v>#DIV/0!</v>
      </c>
      <c r="W583" s="118"/>
      <c r="X583" s="120" t="e">
        <f aca="false">W583/$P583</f>
        <v>#DIV/0!</v>
      </c>
      <c r="Y583" s="117"/>
      <c r="Z583" s="121"/>
    </row>
    <row r="585" customFormat="false" ht="13.9" hidden="false" customHeight="true" outlineLevel="0" collapsed="false">
      <c r="D585" s="28" t="s">
        <v>310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9"/>
      <c r="S585" s="28"/>
      <c r="T585" s="29"/>
      <c r="U585" s="28"/>
      <c r="V585" s="29"/>
      <c r="W585" s="28"/>
      <c r="X585" s="29"/>
      <c r="Y585" s="28"/>
      <c r="Z585" s="28"/>
    </row>
    <row r="586" customFormat="false" ht="13.9" hidden="false" customHeight="true" outlineLevel="0" collapsed="false">
      <c r="D586" s="132"/>
      <c r="E586" s="7"/>
      <c r="F586" s="7"/>
      <c r="G586" s="7" t="s">
        <v>1</v>
      </c>
      <c r="H586" s="7" t="s">
        <v>2</v>
      </c>
      <c r="I586" s="7" t="s">
        <v>3</v>
      </c>
      <c r="J586" s="7" t="s">
        <v>4</v>
      </c>
      <c r="K586" s="7" t="s">
        <v>5</v>
      </c>
      <c r="L586" s="7" t="s">
        <v>6</v>
      </c>
      <c r="M586" s="7" t="s">
        <v>7</v>
      </c>
      <c r="N586" s="7" t="s">
        <v>8</v>
      </c>
      <c r="O586" s="7" t="s">
        <v>9</v>
      </c>
      <c r="P586" s="7" t="s">
        <v>10</v>
      </c>
      <c r="Q586" s="7" t="s">
        <v>11</v>
      </c>
      <c r="R586" s="8" t="s">
        <v>12</v>
      </c>
      <c r="S586" s="7" t="s">
        <v>13</v>
      </c>
      <c r="T586" s="8" t="s">
        <v>14</v>
      </c>
      <c r="U586" s="7" t="s">
        <v>15</v>
      </c>
      <c r="V586" s="8" t="s">
        <v>16</v>
      </c>
      <c r="W586" s="7" t="s">
        <v>17</v>
      </c>
      <c r="X586" s="8" t="s">
        <v>18</v>
      </c>
      <c r="Y586" s="7" t="s">
        <v>19</v>
      </c>
      <c r="Z586" s="7" t="s">
        <v>20</v>
      </c>
    </row>
    <row r="587" customFormat="false" ht="13.9" hidden="false" customHeight="true" outlineLevel="0" collapsed="false">
      <c r="A587" s="1" t="n">
        <v>8</v>
      </c>
      <c r="B587" s="1" t="n">
        <v>4</v>
      </c>
      <c r="D587" s="134" t="s">
        <v>21</v>
      </c>
      <c r="E587" s="10" t="n">
        <v>111</v>
      </c>
      <c r="F587" s="10" t="s">
        <v>47</v>
      </c>
      <c r="G587" s="11" t="n">
        <v>282834</v>
      </c>
      <c r="H587" s="11" t="n">
        <v>636446.24</v>
      </c>
      <c r="I587" s="11" t="n">
        <v>0</v>
      </c>
      <c r="J587" s="11" t="n">
        <v>0</v>
      </c>
      <c r="K587" s="11" t="n">
        <v>0</v>
      </c>
      <c r="L587" s="11" t="n">
        <v>0</v>
      </c>
      <c r="M587" s="11" t="n">
        <v>0</v>
      </c>
      <c r="N587" s="11" t="n">
        <v>0</v>
      </c>
      <c r="O587" s="11" t="n">
        <v>0</v>
      </c>
      <c r="P587" s="11" t="n">
        <v>0</v>
      </c>
      <c r="Q587" s="11" t="n">
        <v>0</v>
      </c>
      <c r="R587" s="12" t="e">
        <f aca="false">Q587/$P587</f>
        <v>#DIV/0!</v>
      </c>
      <c r="S587" s="11" t="n">
        <v>0</v>
      </c>
      <c r="T587" s="12" t="e">
        <f aca="false">S587/$P587</f>
        <v>#DIV/0!</v>
      </c>
      <c r="U587" s="11" t="n">
        <v>0</v>
      </c>
      <c r="V587" s="12" t="e">
        <f aca="false">U587/$P587</f>
        <v>#DIV/0!</v>
      </c>
      <c r="W587" s="11" t="n">
        <v>0</v>
      </c>
      <c r="X587" s="12" t="e">
        <f aca="false">W587/$P587</f>
        <v>#DIV/0!</v>
      </c>
      <c r="Y587" s="11" t="n">
        <f aca="false">SUM(Y591:Y591)</f>
        <v>0</v>
      </c>
      <c r="Z587" s="11" t="n">
        <f aca="false">SUM(Z591:Z591)</f>
        <v>0</v>
      </c>
    </row>
    <row r="588" customFormat="false" ht="13.9" hidden="false" customHeight="true" outlineLevel="0" collapsed="false">
      <c r="A588" s="1" t="n">
        <v>8</v>
      </c>
      <c r="B588" s="1" t="n">
        <v>4</v>
      </c>
      <c r="D588" s="134" t="s">
        <v>21</v>
      </c>
      <c r="E588" s="10" t="n">
        <v>41</v>
      </c>
      <c r="F588" s="10" t="s">
        <v>23</v>
      </c>
      <c r="G588" s="11" t="n">
        <f aca="false">SUM(G592:G595)-G587</f>
        <v>17366</v>
      </c>
      <c r="H588" s="11" t="n">
        <f aca="false">SUM(H592:H596)-H587</f>
        <v>42486.76</v>
      </c>
      <c r="I588" s="11" t="n">
        <f aca="false">SUM(I592:I596)-I587</f>
        <v>0</v>
      </c>
      <c r="J588" s="11" t="n">
        <f aca="false">SUM(J592:J596)-J587</f>
        <v>0</v>
      </c>
      <c r="K588" s="11" t="n">
        <f aca="false">SUM(K592:K596)-K587</f>
        <v>0</v>
      </c>
      <c r="L588" s="11" t="n">
        <f aca="false">SUM(L592:L596)-L587</f>
        <v>0</v>
      </c>
      <c r="M588" s="11" t="n">
        <f aca="false">SUM(M592:M596)-M587</f>
        <v>0</v>
      </c>
      <c r="N588" s="11" t="n">
        <f aca="false">SUM(N592:N596)-N587</f>
        <v>0</v>
      </c>
      <c r="O588" s="11" t="n">
        <f aca="false">SUM(O592:O596)-O587</f>
        <v>0</v>
      </c>
      <c r="P588" s="11" t="n">
        <f aca="false">SUM(P592:P596)-P587</f>
        <v>0</v>
      </c>
      <c r="Q588" s="11" t="n">
        <f aca="false">SUM(Q592:Q596)-Q587</f>
        <v>0</v>
      </c>
      <c r="R588" s="12" t="e">
        <f aca="false">Q588/$P588</f>
        <v>#DIV/0!</v>
      </c>
      <c r="S588" s="11" t="n">
        <f aca="false">SUM(S592:S596)-S587</f>
        <v>0</v>
      </c>
      <c r="T588" s="12" t="e">
        <f aca="false">S588/$P588</f>
        <v>#DIV/0!</v>
      </c>
      <c r="U588" s="11" t="n">
        <f aca="false">SUM(U592:U596)-U587</f>
        <v>0</v>
      </c>
      <c r="V588" s="12" t="e">
        <f aca="false">U588/$P588</f>
        <v>#DIV/0!</v>
      </c>
      <c r="W588" s="11" t="n">
        <f aca="false">SUM(W592:W596)-W587</f>
        <v>0</v>
      </c>
      <c r="X588" s="12" t="e">
        <f aca="false">W588/$P588</f>
        <v>#DIV/0!</v>
      </c>
      <c r="Y588" s="11" t="n">
        <f aca="false">SUM(Y592:Y596)-Y587</f>
        <v>0</v>
      </c>
      <c r="Z588" s="11" t="n">
        <f aca="false">SUM(Z592:Z596)-Z587</f>
        <v>0</v>
      </c>
    </row>
    <row r="589" customFormat="false" ht="13.9" hidden="false" customHeight="true" outlineLevel="0" collapsed="false">
      <c r="A589" s="1" t="n">
        <v>8</v>
      </c>
      <c r="B589" s="1" t="n">
        <v>4</v>
      </c>
      <c r="D589" s="17"/>
      <c r="E589" s="18"/>
      <c r="F589" s="13" t="s">
        <v>124</v>
      </c>
      <c r="G589" s="14" t="n">
        <f aca="false">SUM(G587:G588)</f>
        <v>300200</v>
      </c>
      <c r="H589" s="14" t="n">
        <f aca="false">SUM(H587:H588)</f>
        <v>678933</v>
      </c>
      <c r="I589" s="14" t="n">
        <f aca="false">SUM(I587:I588)</f>
        <v>0</v>
      </c>
      <c r="J589" s="14" t="n">
        <f aca="false">SUM(J587:J588)</f>
        <v>0</v>
      </c>
      <c r="K589" s="14" t="n">
        <f aca="false">SUM(K587:K588)</f>
        <v>0</v>
      </c>
      <c r="L589" s="14" t="n">
        <f aca="false">SUM(L587:L588)</f>
        <v>0</v>
      </c>
      <c r="M589" s="14" t="n">
        <f aca="false">SUM(M587:M588)</f>
        <v>0</v>
      </c>
      <c r="N589" s="14" t="n">
        <f aca="false">SUM(N587:N588)</f>
        <v>0</v>
      </c>
      <c r="O589" s="14" t="n">
        <f aca="false">SUM(O587:O588)</f>
        <v>0</v>
      </c>
      <c r="P589" s="14" t="n">
        <f aca="false">SUM(P587:P588)</f>
        <v>0</v>
      </c>
      <c r="Q589" s="14" t="n">
        <f aca="false">SUM(Q587:Q588)</f>
        <v>0</v>
      </c>
      <c r="R589" s="15" t="e">
        <f aca="false">Q589/$P589</f>
        <v>#DIV/0!</v>
      </c>
      <c r="S589" s="14" t="n">
        <f aca="false">SUM(S587:S588)</f>
        <v>0</v>
      </c>
      <c r="T589" s="15" t="e">
        <f aca="false">S589/$P589</f>
        <v>#DIV/0!</v>
      </c>
      <c r="U589" s="14" t="n">
        <f aca="false">SUM(U587:U588)</f>
        <v>0</v>
      </c>
      <c r="V589" s="15" t="e">
        <f aca="false">U589/$P589</f>
        <v>#DIV/0!</v>
      </c>
      <c r="W589" s="14" t="n">
        <f aca="false">SUM(W587:W588)</f>
        <v>0</v>
      </c>
      <c r="X589" s="15" t="e">
        <f aca="false">W589/$P589</f>
        <v>#DIV/0!</v>
      </c>
      <c r="Y589" s="14" t="n">
        <f aca="false">SUM(Y588:Y588)</f>
        <v>0</v>
      </c>
      <c r="Z589" s="14" t="n">
        <f aca="false">SUM(Z588:Z588)</f>
        <v>0</v>
      </c>
    </row>
    <row r="591" customFormat="false" ht="13.9" hidden="false" customHeight="true" outlineLevel="0" collapsed="false">
      <c r="D591" s="1" t="s">
        <v>57</v>
      </c>
    </row>
    <row r="592" customFormat="false" ht="13.9" hidden="false" customHeight="true" outlineLevel="0" collapsed="false">
      <c r="D592" s="30" t="s">
        <v>311</v>
      </c>
      <c r="E592" s="39" t="s">
        <v>97</v>
      </c>
      <c r="F592" s="17"/>
      <c r="G592" s="40" t="n">
        <v>300200</v>
      </c>
      <c r="H592" s="40" t="n">
        <v>525970.88</v>
      </c>
      <c r="I592" s="40" t="n">
        <v>0</v>
      </c>
      <c r="J592" s="40"/>
      <c r="K592" s="40"/>
      <c r="L592" s="40"/>
      <c r="M592" s="40"/>
      <c r="N592" s="40"/>
      <c r="O592" s="40"/>
      <c r="P592" s="40" t="n">
        <f aca="false">K592+SUM(L592:O592)</f>
        <v>0</v>
      </c>
      <c r="Q592" s="40"/>
      <c r="R592" s="41" t="e">
        <f aca="false">Q592/$P592</f>
        <v>#DIV/0!</v>
      </c>
      <c r="S592" s="40"/>
      <c r="T592" s="41" t="e">
        <f aca="false">S592/$P592</f>
        <v>#DIV/0!</v>
      </c>
      <c r="U592" s="40"/>
      <c r="V592" s="41" t="e">
        <f aca="false">U592/$P592</f>
        <v>#DIV/0!</v>
      </c>
      <c r="W592" s="40"/>
      <c r="X592" s="42" t="e">
        <f aca="false">W592/$P592</f>
        <v>#DIV/0!</v>
      </c>
      <c r="Y592" s="40"/>
      <c r="Z592" s="43"/>
    </row>
    <row r="593" customFormat="false" ht="13.9" hidden="false" customHeight="true" outlineLevel="0" collapsed="false">
      <c r="D593" s="30"/>
      <c r="E593" s="44" t="s">
        <v>312</v>
      </c>
      <c r="F593" s="83"/>
      <c r="G593" s="70"/>
      <c r="H593" s="70" t="n">
        <v>5276.23</v>
      </c>
      <c r="I593" s="70" t="n">
        <v>0</v>
      </c>
      <c r="J593" s="70"/>
      <c r="K593" s="70"/>
      <c r="L593" s="70"/>
      <c r="M593" s="70"/>
      <c r="N593" s="70"/>
      <c r="O593" s="70"/>
      <c r="P593" s="70" t="n">
        <f aca="false">K593+SUM(L593:O593)</f>
        <v>0</v>
      </c>
      <c r="Q593" s="70"/>
      <c r="R593" s="71" t="e">
        <f aca="false">Q593/$P593</f>
        <v>#DIV/0!</v>
      </c>
      <c r="S593" s="70"/>
      <c r="T593" s="71" t="e">
        <f aca="false">S593/$P593</f>
        <v>#DIV/0!</v>
      </c>
      <c r="U593" s="70"/>
      <c r="V593" s="71" t="e">
        <f aca="false">U593/$P593</f>
        <v>#DIV/0!</v>
      </c>
      <c r="W593" s="70"/>
      <c r="X593" s="47" t="e">
        <f aca="false">W593/$P593</f>
        <v>#DIV/0!</v>
      </c>
      <c r="Y593" s="70"/>
      <c r="Z593" s="48"/>
    </row>
    <row r="594" customFormat="false" ht="13.9" hidden="false" customHeight="true" outlineLevel="0" collapsed="false">
      <c r="D594" s="30"/>
      <c r="E594" s="44" t="s">
        <v>313</v>
      </c>
      <c r="F594" s="83"/>
      <c r="G594" s="70"/>
      <c r="H594" s="70" t="n">
        <v>0</v>
      </c>
      <c r="I594" s="70" t="n">
        <v>0</v>
      </c>
      <c r="J594" s="70"/>
      <c r="K594" s="70"/>
      <c r="L594" s="70"/>
      <c r="M594" s="70"/>
      <c r="N594" s="70"/>
      <c r="O594" s="70"/>
      <c r="P594" s="70" t="n">
        <f aca="false">K594+SUM(L594:O594)</f>
        <v>0</v>
      </c>
      <c r="Q594" s="70"/>
      <c r="R594" s="71" t="e">
        <f aca="false">Q594/$P594</f>
        <v>#DIV/0!</v>
      </c>
      <c r="S594" s="70"/>
      <c r="T594" s="71" t="e">
        <f aca="false">S594/$P594</f>
        <v>#DIV/0!</v>
      </c>
      <c r="U594" s="70"/>
      <c r="V594" s="71" t="e">
        <f aca="false">U594/$P594</f>
        <v>#DIV/0!</v>
      </c>
      <c r="W594" s="70"/>
      <c r="X594" s="47" t="e">
        <f aca="false">W594/$P594</f>
        <v>#DIV/0!</v>
      </c>
      <c r="Y594" s="70"/>
      <c r="Z594" s="48"/>
    </row>
    <row r="595" customFormat="false" ht="13.9" hidden="false" customHeight="true" outlineLevel="0" collapsed="false">
      <c r="D595" s="30"/>
      <c r="E595" s="52" t="s">
        <v>314</v>
      </c>
      <c r="F595" s="86"/>
      <c r="G595" s="54"/>
      <c r="H595" s="54" t="n">
        <v>2783.37</v>
      </c>
      <c r="I595" s="54" t="n">
        <v>0</v>
      </c>
      <c r="J595" s="54"/>
      <c r="K595" s="54"/>
      <c r="L595" s="54"/>
      <c r="M595" s="54"/>
      <c r="N595" s="54"/>
      <c r="O595" s="54"/>
      <c r="P595" s="54" t="n">
        <f aca="false">K595+SUM(L595:O595)</f>
        <v>0</v>
      </c>
      <c r="Q595" s="54"/>
      <c r="R595" s="55" t="e">
        <f aca="false">Q595/$P595</f>
        <v>#DIV/0!</v>
      </c>
      <c r="S595" s="54"/>
      <c r="T595" s="55" t="e">
        <f aca="false">S595/$P595</f>
        <v>#DIV/0!</v>
      </c>
      <c r="U595" s="54"/>
      <c r="V595" s="55" t="e">
        <f aca="false">U595/$P595</f>
        <v>#DIV/0!</v>
      </c>
      <c r="W595" s="54"/>
      <c r="X595" s="56" t="e">
        <f aca="false">W595/$P595</f>
        <v>#DIV/0!</v>
      </c>
      <c r="Y595" s="54"/>
      <c r="Z595" s="57"/>
    </row>
    <row r="596" customFormat="false" ht="13.9" hidden="false" customHeight="true" outlineLevel="0" collapsed="false">
      <c r="D596" s="10" t="s">
        <v>311</v>
      </c>
      <c r="E596" s="52" t="s">
        <v>315</v>
      </c>
      <c r="F596" s="86"/>
      <c r="G596" s="54"/>
      <c r="H596" s="54" t="n">
        <v>144902.52</v>
      </c>
      <c r="I596" s="54" t="n">
        <v>0</v>
      </c>
      <c r="J596" s="54"/>
      <c r="K596" s="54"/>
      <c r="L596" s="54"/>
      <c r="M596" s="54"/>
      <c r="N596" s="54"/>
      <c r="O596" s="54"/>
      <c r="P596" s="54" t="n">
        <f aca="false">K596+SUM(L596:O596)</f>
        <v>0</v>
      </c>
      <c r="Q596" s="54"/>
      <c r="R596" s="55" t="e">
        <f aca="false">Q596/$P596</f>
        <v>#DIV/0!</v>
      </c>
      <c r="S596" s="54"/>
      <c r="T596" s="55" t="e">
        <f aca="false">S596/$P596</f>
        <v>#DIV/0!</v>
      </c>
      <c r="U596" s="54"/>
      <c r="V596" s="55" t="e">
        <f aca="false">U596/$P596</f>
        <v>#DIV/0!</v>
      </c>
      <c r="W596" s="54"/>
      <c r="X596" s="56" t="e">
        <f aca="false">W596/$P596</f>
        <v>#DIV/0!</v>
      </c>
      <c r="Y596" s="54"/>
      <c r="Z596" s="57"/>
    </row>
    <row r="598" customFormat="false" ht="13.9" hidden="false" customHeight="true" outlineLevel="0" collapsed="false">
      <c r="D598" s="28" t="s">
        <v>316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9"/>
      <c r="S598" s="28"/>
      <c r="T598" s="29"/>
      <c r="U598" s="28"/>
      <c r="V598" s="29"/>
      <c r="W598" s="28"/>
      <c r="X598" s="29"/>
      <c r="Y598" s="28"/>
      <c r="Z598" s="28"/>
    </row>
    <row r="599" customFormat="false" ht="13.9" hidden="false" customHeight="true" outlineLevel="0" collapsed="false">
      <c r="D599" s="132"/>
      <c r="E599" s="7"/>
      <c r="F599" s="7"/>
      <c r="G599" s="7" t="s">
        <v>1</v>
      </c>
      <c r="H599" s="7" t="s">
        <v>2</v>
      </c>
      <c r="I599" s="7" t="s">
        <v>3</v>
      </c>
      <c r="J599" s="7" t="s">
        <v>4</v>
      </c>
      <c r="K599" s="7" t="s">
        <v>5</v>
      </c>
      <c r="L599" s="7" t="s">
        <v>6</v>
      </c>
      <c r="M599" s="7" t="s">
        <v>7</v>
      </c>
      <c r="N599" s="7" t="s">
        <v>8</v>
      </c>
      <c r="O599" s="7" t="s">
        <v>9</v>
      </c>
      <c r="P599" s="7" t="s">
        <v>10</v>
      </c>
      <c r="Q599" s="7" t="s">
        <v>11</v>
      </c>
      <c r="R599" s="8" t="s">
        <v>12</v>
      </c>
      <c r="S599" s="7" t="s">
        <v>13</v>
      </c>
      <c r="T599" s="8" t="s">
        <v>14</v>
      </c>
      <c r="U599" s="7" t="s">
        <v>15</v>
      </c>
      <c r="V599" s="8" t="s">
        <v>16</v>
      </c>
      <c r="W599" s="7" t="s">
        <v>17</v>
      </c>
      <c r="X599" s="8" t="s">
        <v>18</v>
      </c>
      <c r="Y599" s="7" t="s">
        <v>19</v>
      </c>
      <c r="Z599" s="7" t="s">
        <v>20</v>
      </c>
    </row>
    <row r="600" customFormat="false" ht="13.9" hidden="false" customHeight="true" outlineLevel="0" collapsed="false">
      <c r="A600" s="1" t="n">
        <v>8</v>
      </c>
      <c r="B600" s="1" t="n">
        <v>5</v>
      </c>
      <c r="D600" s="30" t="s">
        <v>21</v>
      </c>
      <c r="E600" s="10" t="n">
        <v>111</v>
      </c>
      <c r="F600" s="10" t="s">
        <v>47</v>
      </c>
      <c r="G600" s="11" t="n">
        <v>30000</v>
      </c>
      <c r="H600" s="11" t="n">
        <v>0</v>
      </c>
      <c r="I600" s="11" t="n">
        <v>0</v>
      </c>
      <c r="J600" s="11" t="n">
        <v>0</v>
      </c>
      <c r="K600" s="11" t="n">
        <v>170000</v>
      </c>
      <c r="L600" s="11" t="n">
        <v>0</v>
      </c>
      <c r="M600" s="11" t="n">
        <v>0</v>
      </c>
      <c r="N600" s="11" t="n">
        <v>0</v>
      </c>
      <c r="O600" s="11" t="n">
        <v>0</v>
      </c>
      <c r="P600" s="11" t="n">
        <v>0</v>
      </c>
      <c r="Q600" s="11" t="n">
        <v>0</v>
      </c>
      <c r="R600" s="12" t="e">
        <f aca="false">Q600/$P600</f>
        <v>#DIV/0!</v>
      </c>
      <c r="S600" s="11" t="n">
        <v>0</v>
      </c>
      <c r="T600" s="12" t="e">
        <f aca="false">S600/$P600</f>
        <v>#DIV/0!</v>
      </c>
      <c r="U600" s="11" t="n">
        <v>0</v>
      </c>
      <c r="V600" s="12" t="e">
        <f aca="false">U600/$P600</f>
        <v>#DIV/0!</v>
      </c>
      <c r="W600" s="11" t="n">
        <v>0</v>
      </c>
      <c r="X600" s="12" t="e">
        <f aca="false">W600/$P600</f>
        <v>#DIV/0!</v>
      </c>
      <c r="Y600" s="11" t="n">
        <v>0</v>
      </c>
      <c r="Z600" s="11" t="n">
        <v>0</v>
      </c>
    </row>
    <row r="601" customFormat="false" ht="13.9" hidden="false" customHeight="true" outlineLevel="0" collapsed="false">
      <c r="A601" s="1" t="n">
        <v>8</v>
      </c>
      <c r="B601" s="1" t="n">
        <v>5</v>
      </c>
      <c r="D601" s="30"/>
      <c r="E601" s="10" t="n">
        <v>41</v>
      </c>
      <c r="F601" s="10" t="s">
        <v>23</v>
      </c>
      <c r="G601" s="11" t="n">
        <f aca="false">SUM(G605:G614)-G600</f>
        <v>227464.27</v>
      </c>
      <c r="H601" s="11" t="n">
        <f aca="false">SUM(H605:H614)-H600</f>
        <v>39300</v>
      </c>
      <c r="I601" s="11" t="n">
        <f aca="false">SUM(I605:I614)-I600</f>
        <v>445710</v>
      </c>
      <c r="J601" s="11" t="n">
        <f aca="false">SUM(J605:J614)-J600</f>
        <v>74155.57</v>
      </c>
      <c r="K601" s="11" t="n">
        <f aca="false">SUM(K605:K614)-K600</f>
        <v>334814</v>
      </c>
      <c r="L601" s="11" t="n">
        <f aca="false">SUM(L605:L614)-L600</f>
        <v>0</v>
      </c>
      <c r="M601" s="11" t="n">
        <f aca="false">SUM(M605:M614)-M600</f>
        <v>0</v>
      </c>
      <c r="N601" s="11" t="n">
        <f aca="false">SUM(N605:N614)-N600</f>
        <v>0</v>
      </c>
      <c r="O601" s="11" t="n">
        <f aca="false">SUM(O605:O614)-O600</f>
        <v>0</v>
      </c>
      <c r="P601" s="11" t="n">
        <f aca="false">SUM(P605:P614)-P600</f>
        <v>504814</v>
      </c>
      <c r="Q601" s="11" t="n">
        <f aca="false">SUM(Q605:Q614)-Q600</f>
        <v>0</v>
      </c>
      <c r="R601" s="12" t="n">
        <f aca="false">Q601/$P601</f>
        <v>0</v>
      </c>
      <c r="S601" s="11" t="n">
        <f aca="false">SUM(S605:S614)-S600</f>
        <v>0</v>
      </c>
      <c r="T601" s="12" t="n">
        <f aca="false">S601/$P601</f>
        <v>0</v>
      </c>
      <c r="U601" s="11" t="n">
        <f aca="false">SUM(U605:U614)-U600</f>
        <v>0</v>
      </c>
      <c r="V601" s="12" t="n">
        <f aca="false">U601/$P601</f>
        <v>0</v>
      </c>
      <c r="W601" s="11" t="n">
        <f aca="false">SUM(W605:W614)-W600</f>
        <v>0</v>
      </c>
      <c r="X601" s="12" t="n">
        <f aca="false">W601/$P601</f>
        <v>0</v>
      </c>
      <c r="Y601" s="11" t="n">
        <f aca="false">SUM(Y605:Y614)</f>
        <v>449453</v>
      </c>
      <c r="Z601" s="11" t="n">
        <f aca="false">SUM(Z605:Z614)</f>
        <v>463491</v>
      </c>
    </row>
    <row r="602" customFormat="false" ht="13.9" hidden="false" customHeight="true" outlineLevel="0" collapsed="false">
      <c r="A602" s="1" t="n">
        <v>8</v>
      </c>
      <c r="B602" s="1" t="n">
        <v>5</v>
      </c>
      <c r="D602" s="17"/>
      <c r="E602" s="18"/>
      <c r="F602" s="13" t="s">
        <v>124</v>
      </c>
      <c r="G602" s="14" t="n">
        <f aca="false">SUM(G600:G601)</f>
        <v>257464.27</v>
      </c>
      <c r="H602" s="14" t="n">
        <f aca="false">SUM(H600:H601)</f>
        <v>39300</v>
      </c>
      <c r="I602" s="14" t="n">
        <f aca="false">SUM(I600:I601)</f>
        <v>445710</v>
      </c>
      <c r="J602" s="14" t="n">
        <f aca="false">SUM(J600:J601)</f>
        <v>74155.57</v>
      </c>
      <c r="K602" s="14" t="n">
        <f aca="false">SUM(K600:K601)</f>
        <v>504814</v>
      </c>
      <c r="L602" s="14" t="n">
        <f aca="false">SUM(L600:L601)</f>
        <v>0</v>
      </c>
      <c r="M602" s="14" t="n">
        <f aca="false">SUM(M600:M601)</f>
        <v>0</v>
      </c>
      <c r="N602" s="14" t="n">
        <f aca="false">SUM(N600:N601)</f>
        <v>0</v>
      </c>
      <c r="O602" s="14" t="n">
        <f aca="false">SUM(O600:O601)</f>
        <v>0</v>
      </c>
      <c r="P602" s="14" t="n">
        <f aca="false">SUM(P600:P601)</f>
        <v>504814</v>
      </c>
      <c r="Q602" s="14" t="n">
        <f aca="false">SUM(Q600:Q601)</f>
        <v>0</v>
      </c>
      <c r="R602" s="15" t="n">
        <f aca="false">Q602/$P602</f>
        <v>0</v>
      </c>
      <c r="S602" s="14" t="n">
        <f aca="false">SUM(S600:S601)</f>
        <v>0</v>
      </c>
      <c r="T602" s="15" t="n">
        <f aca="false">S602/$P602</f>
        <v>0</v>
      </c>
      <c r="U602" s="14" t="n">
        <f aca="false">SUM(U600:U601)</f>
        <v>0</v>
      </c>
      <c r="V602" s="15" t="n">
        <f aca="false">U602/$P602</f>
        <v>0</v>
      </c>
      <c r="W602" s="14" t="n">
        <f aca="false">SUM(W600:W601)</f>
        <v>0</v>
      </c>
      <c r="X602" s="15" t="n">
        <f aca="false">W602/$P602</f>
        <v>0</v>
      </c>
      <c r="Y602" s="14" t="n">
        <f aca="false">SUM(Y600:Y601)</f>
        <v>449453</v>
      </c>
      <c r="Z602" s="14" t="n">
        <f aca="false">SUM(Z600:Z601)</f>
        <v>463491</v>
      </c>
    </row>
    <row r="604" customFormat="false" ht="13.9" hidden="false" customHeight="true" outlineLevel="0" collapsed="false">
      <c r="D604" s="1" t="s">
        <v>57</v>
      </c>
    </row>
    <row r="605" customFormat="false" ht="13.9" hidden="false" customHeight="true" outlineLevel="0" collapsed="false">
      <c r="D605" s="30" t="s">
        <v>317</v>
      </c>
      <c r="E605" s="115" t="s">
        <v>318</v>
      </c>
      <c r="F605" s="116"/>
      <c r="G605" s="118" t="n">
        <v>151025.6</v>
      </c>
      <c r="H605" s="118"/>
      <c r="I605" s="117" t="n">
        <v>71210</v>
      </c>
      <c r="J605" s="117" t="n">
        <v>20209.86</v>
      </c>
      <c r="K605" s="117"/>
      <c r="L605" s="117"/>
      <c r="M605" s="117"/>
      <c r="N605" s="117"/>
      <c r="O605" s="117"/>
      <c r="P605" s="117" t="n">
        <f aca="false">K605+SUM(L605:O605)</f>
        <v>0</v>
      </c>
      <c r="Q605" s="117"/>
      <c r="R605" s="126" t="e">
        <f aca="false">Q605/$P605</f>
        <v>#DIV/0!</v>
      </c>
      <c r="S605" s="117"/>
      <c r="T605" s="126" t="e">
        <f aca="false">S605/$P605</f>
        <v>#DIV/0!</v>
      </c>
      <c r="U605" s="117"/>
      <c r="V605" s="126" t="e">
        <f aca="false">U605/$P605</f>
        <v>#DIV/0!</v>
      </c>
      <c r="W605" s="117"/>
      <c r="X605" s="127" t="e">
        <f aca="false">W605/$P605</f>
        <v>#DIV/0!</v>
      </c>
      <c r="Y605" s="118"/>
      <c r="Z605" s="121"/>
    </row>
    <row r="606" customFormat="false" ht="13.9" hidden="false" customHeight="true" outlineLevel="0" collapsed="false">
      <c r="D606" s="30"/>
      <c r="E606" s="115" t="s">
        <v>319</v>
      </c>
      <c r="F606" s="116"/>
      <c r="G606" s="118"/>
      <c r="H606" s="118"/>
      <c r="I606" s="118" t="n">
        <v>0</v>
      </c>
      <c r="J606" s="118"/>
      <c r="K606" s="118"/>
      <c r="L606" s="118"/>
      <c r="M606" s="118"/>
      <c r="N606" s="118"/>
      <c r="O606" s="118"/>
      <c r="P606" s="118" t="n">
        <f aca="false">K606+SUM(L606:O606)</f>
        <v>0</v>
      </c>
      <c r="Q606" s="118"/>
      <c r="R606" s="119" t="e">
        <f aca="false">Q606/$P606</f>
        <v>#DIV/0!</v>
      </c>
      <c r="S606" s="118"/>
      <c r="T606" s="119" t="e">
        <f aca="false">S606/$P606</f>
        <v>#DIV/0!</v>
      </c>
      <c r="U606" s="118"/>
      <c r="V606" s="119" t="e">
        <f aca="false">U606/$P606</f>
        <v>#DIV/0!</v>
      </c>
      <c r="W606" s="118"/>
      <c r="X606" s="120" t="e">
        <f aca="false">W606/$P606</f>
        <v>#DIV/0!</v>
      </c>
      <c r="Y606" s="118"/>
      <c r="Z606" s="121"/>
    </row>
    <row r="607" customFormat="false" ht="13.9" hidden="false" customHeight="true" outlineLevel="0" collapsed="false">
      <c r="D607" s="10" t="s">
        <v>320</v>
      </c>
      <c r="E607" s="115" t="s">
        <v>321</v>
      </c>
      <c r="F607" s="116"/>
      <c r="G607" s="118"/>
      <c r="H607" s="118"/>
      <c r="I607" s="118" t="n">
        <v>50000</v>
      </c>
      <c r="J607" s="118"/>
      <c r="K607" s="118"/>
      <c r="L607" s="118"/>
      <c r="M607" s="118"/>
      <c r="N607" s="118"/>
      <c r="O607" s="118"/>
      <c r="P607" s="118" t="n">
        <f aca="false">K607+SUM(L607:O607)</f>
        <v>0</v>
      </c>
      <c r="Q607" s="118"/>
      <c r="R607" s="119" t="e">
        <f aca="false">Q607/$P607</f>
        <v>#DIV/0!</v>
      </c>
      <c r="S607" s="118"/>
      <c r="T607" s="119" t="e">
        <f aca="false">S607/$P607</f>
        <v>#DIV/0!</v>
      </c>
      <c r="U607" s="118"/>
      <c r="V607" s="119" t="e">
        <f aca="false">U607/$P607</f>
        <v>#DIV/0!</v>
      </c>
      <c r="W607" s="118"/>
      <c r="X607" s="120" t="e">
        <f aca="false">W607/$P607</f>
        <v>#DIV/0!</v>
      </c>
      <c r="Y607" s="118"/>
      <c r="Z607" s="121"/>
    </row>
    <row r="608" customFormat="false" ht="13.9" hidden="false" customHeight="true" outlineLevel="0" collapsed="false">
      <c r="D608" s="30" t="s">
        <v>322</v>
      </c>
      <c r="E608" s="115" t="s">
        <v>323</v>
      </c>
      <c r="F608" s="116"/>
      <c r="G608" s="118" t="n">
        <v>26784.19</v>
      </c>
      <c r="H608" s="118"/>
      <c r="I608" s="118" t="n">
        <v>60000</v>
      </c>
      <c r="J608" s="118" t="n">
        <v>50367.76</v>
      </c>
      <c r="K608" s="118"/>
      <c r="L608" s="118"/>
      <c r="M608" s="118"/>
      <c r="N608" s="118"/>
      <c r="O608" s="118"/>
      <c r="P608" s="118" t="n">
        <f aca="false">K608+SUM(L608:O608)</f>
        <v>0</v>
      </c>
      <c r="Q608" s="118"/>
      <c r="R608" s="119" t="e">
        <f aca="false">Q608/$P608</f>
        <v>#DIV/0!</v>
      </c>
      <c r="S608" s="118"/>
      <c r="T608" s="119" t="e">
        <f aca="false">S608/$P608</f>
        <v>#DIV/0!</v>
      </c>
      <c r="U608" s="118"/>
      <c r="V608" s="119" t="e">
        <f aca="false">U608/$P608</f>
        <v>#DIV/0!</v>
      </c>
      <c r="W608" s="118"/>
      <c r="X608" s="120" t="e">
        <f aca="false">W608/$P608</f>
        <v>#DIV/0!</v>
      </c>
      <c r="Y608" s="118"/>
      <c r="Z608" s="121"/>
    </row>
    <row r="609" customFormat="false" ht="13.9" hidden="false" customHeight="true" outlineLevel="0" collapsed="false">
      <c r="D609" s="30"/>
      <c r="E609" s="39" t="s">
        <v>324</v>
      </c>
      <c r="F609" s="17"/>
      <c r="G609" s="40"/>
      <c r="H609" s="40" t="n">
        <v>37800</v>
      </c>
      <c r="I609" s="40" t="n">
        <v>4500</v>
      </c>
      <c r="J609" s="40" t="n">
        <v>223.9</v>
      </c>
      <c r="K609" s="40" t="n">
        <v>3840</v>
      </c>
      <c r="L609" s="40"/>
      <c r="M609" s="40"/>
      <c r="N609" s="40"/>
      <c r="O609" s="40"/>
      <c r="P609" s="40" t="n">
        <f aca="false">K609+SUM(L609:O609)</f>
        <v>3840</v>
      </c>
      <c r="Q609" s="40"/>
      <c r="R609" s="41" t="n">
        <f aca="false">Q609/$P609</f>
        <v>0</v>
      </c>
      <c r="S609" s="40"/>
      <c r="T609" s="41" t="n">
        <f aca="false">S609/$P609</f>
        <v>0</v>
      </c>
      <c r="U609" s="40"/>
      <c r="V609" s="41" t="n">
        <f aca="false">U609/$P609</f>
        <v>0</v>
      </c>
      <c r="W609" s="40"/>
      <c r="X609" s="42" t="n">
        <f aca="false">W609/$P609</f>
        <v>0</v>
      </c>
      <c r="Y609" s="40"/>
      <c r="Z609" s="43"/>
    </row>
    <row r="610" customFormat="false" ht="13.9" hidden="false" customHeight="true" outlineLevel="0" collapsed="false">
      <c r="D610" s="30"/>
      <c r="E610" s="52" t="s">
        <v>325</v>
      </c>
      <c r="F610" s="86"/>
      <c r="G610" s="54"/>
      <c r="H610" s="54"/>
      <c r="I610" s="54" t="n">
        <v>0</v>
      </c>
      <c r="J610" s="54" t="n">
        <v>0</v>
      </c>
      <c r="K610" s="54"/>
      <c r="L610" s="54"/>
      <c r="M610" s="54"/>
      <c r="N610" s="54"/>
      <c r="O610" s="54"/>
      <c r="P610" s="54" t="n">
        <f aca="false">K610+SUM(L610:O610)</f>
        <v>0</v>
      </c>
      <c r="Q610" s="54"/>
      <c r="R610" s="55" t="e">
        <f aca="false">Q610/$P610</f>
        <v>#DIV/0!</v>
      </c>
      <c r="S610" s="54"/>
      <c r="T610" s="55" t="e">
        <f aca="false">S610/$P610</f>
        <v>#DIV/0!</v>
      </c>
      <c r="U610" s="54"/>
      <c r="V610" s="55" t="e">
        <f aca="false">U610/$P610</f>
        <v>#DIV/0!</v>
      </c>
      <c r="W610" s="54"/>
      <c r="X610" s="56" t="e">
        <f aca="false">W610/$P610</f>
        <v>#DIV/0!</v>
      </c>
      <c r="Y610" s="54" t="n">
        <v>449453</v>
      </c>
      <c r="Z610" s="136" t="n">
        <v>463491</v>
      </c>
    </row>
    <row r="611" customFormat="false" ht="13.9" hidden="false" customHeight="true" outlineLevel="0" collapsed="false">
      <c r="D611" s="30"/>
      <c r="E611" s="52" t="s">
        <v>326</v>
      </c>
      <c r="F611" s="86"/>
      <c r="G611" s="54"/>
      <c r="H611" s="54"/>
      <c r="I611" s="54"/>
      <c r="J611" s="54" t="n">
        <v>1200</v>
      </c>
      <c r="K611" s="54" t="n">
        <f aca="false">170000+10000</f>
        <v>180000</v>
      </c>
      <c r="L611" s="54"/>
      <c r="M611" s="54"/>
      <c r="N611" s="54"/>
      <c r="O611" s="54"/>
      <c r="P611" s="54" t="n">
        <f aca="false">K611+SUM(L611:O611)</f>
        <v>180000</v>
      </c>
      <c r="Q611" s="54"/>
      <c r="R611" s="55" t="n">
        <f aca="false">Q611/$P611</f>
        <v>0</v>
      </c>
      <c r="S611" s="54"/>
      <c r="T611" s="55" t="n">
        <f aca="false">S611/$P611</f>
        <v>0</v>
      </c>
      <c r="U611" s="54"/>
      <c r="V611" s="55" t="n">
        <f aca="false">U611/$P611</f>
        <v>0</v>
      </c>
      <c r="W611" s="54"/>
      <c r="X611" s="56" t="n">
        <f aca="false">W611/$P611</f>
        <v>0</v>
      </c>
      <c r="Y611" s="117"/>
      <c r="Z611" s="137"/>
    </row>
    <row r="612" customFormat="false" ht="13.9" hidden="false" customHeight="true" outlineLevel="0" collapsed="false">
      <c r="D612" s="1" t="s">
        <v>327</v>
      </c>
      <c r="E612" s="115" t="s">
        <v>328</v>
      </c>
      <c r="F612" s="116"/>
      <c r="G612" s="118"/>
      <c r="H612" s="118"/>
      <c r="I612" s="118" t="n">
        <v>250000</v>
      </c>
      <c r="J612" s="118" t="n">
        <v>2154.05</v>
      </c>
      <c r="K612" s="117" t="n">
        <f aca="false">25994+214980</f>
        <v>240974</v>
      </c>
      <c r="L612" s="118"/>
      <c r="M612" s="118"/>
      <c r="N612" s="118"/>
      <c r="O612" s="118"/>
      <c r="P612" s="118" t="n">
        <f aca="false">K612+SUM(L612:O612)</f>
        <v>240974</v>
      </c>
      <c r="Q612" s="118"/>
      <c r="R612" s="119" t="n">
        <f aca="false">Q612/$P612</f>
        <v>0</v>
      </c>
      <c r="S612" s="118"/>
      <c r="T612" s="119" t="n">
        <f aca="false">S612/$P612</f>
        <v>0</v>
      </c>
      <c r="U612" s="118"/>
      <c r="V612" s="119" t="n">
        <f aca="false">U612/$P612</f>
        <v>0</v>
      </c>
      <c r="W612" s="118"/>
      <c r="X612" s="120" t="n">
        <f aca="false">W612/$P612</f>
        <v>0</v>
      </c>
      <c r="Y612" s="118"/>
      <c r="Z612" s="121"/>
    </row>
    <row r="613" customFormat="false" ht="13.9" hidden="false" customHeight="true" outlineLevel="0" collapsed="false">
      <c r="D613" s="138" t="s">
        <v>329</v>
      </c>
      <c r="E613" s="115" t="s">
        <v>330</v>
      </c>
      <c r="F613" s="116"/>
      <c r="G613" s="118" t="n">
        <v>76476.28</v>
      </c>
      <c r="H613" s="118"/>
      <c r="I613" s="118" t="n">
        <v>0</v>
      </c>
      <c r="J613" s="118"/>
      <c r="K613" s="118"/>
      <c r="L613" s="118"/>
      <c r="M613" s="118"/>
      <c r="N613" s="118"/>
      <c r="O613" s="118"/>
      <c r="P613" s="118" t="n">
        <f aca="false">K613+SUM(L613:O613)</f>
        <v>0</v>
      </c>
      <c r="Q613" s="118"/>
      <c r="R613" s="119" t="e">
        <f aca="false">Q613/$P613</f>
        <v>#DIV/0!</v>
      </c>
      <c r="S613" s="118"/>
      <c r="T613" s="119" t="e">
        <f aca="false">S613/$P613</f>
        <v>#DIV/0!</v>
      </c>
      <c r="U613" s="118"/>
      <c r="V613" s="119" t="e">
        <f aca="false">U613/$P613</f>
        <v>#DIV/0!</v>
      </c>
      <c r="W613" s="118"/>
      <c r="X613" s="120" t="e">
        <f aca="false">W613/$P613</f>
        <v>#DIV/0!</v>
      </c>
      <c r="Y613" s="118"/>
      <c r="Z613" s="121"/>
    </row>
    <row r="614" customFormat="false" ht="13.9" hidden="false" customHeight="true" outlineLevel="0" collapsed="false">
      <c r="D614" s="30" t="s">
        <v>331</v>
      </c>
      <c r="E614" s="135" t="s">
        <v>332</v>
      </c>
      <c r="F614" s="116"/>
      <c r="G614" s="118" t="n">
        <v>3178.2</v>
      </c>
      <c r="H614" s="118" t="n">
        <v>1500</v>
      </c>
      <c r="I614" s="118" t="n">
        <v>10000</v>
      </c>
      <c r="J614" s="118" t="n">
        <v>0</v>
      </c>
      <c r="K614" s="118" t="n">
        <v>80000</v>
      </c>
      <c r="L614" s="118"/>
      <c r="M614" s="118"/>
      <c r="N614" s="118"/>
      <c r="O614" s="118"/>
      <c r="P614" s="118" t="n">
        <f aca="false">K614+SUM(L614:O614)</f>
        <v>80000</v>
      </c>
      <c r="Q614" s="118"/>
      <c r="R614" s="119" t="n">
        <f aca="false">Q614/$P614</f>
        <v>0</v>
      </c>
      <c r="S614" s="118"/>
      <c r="T614" s="119" t="n">
        <f aca="false">S614/$P614</f>
        <v>0</v>
      </c>
      <c r="U614" s="118"/>
      <c r="V614" s="119" t="n">
        <f aca="false">U614/$P614</f>
        <v>0</v>
      </c>
      <c r="W614" s="118"/>
      <c r="X614" s="120" t="n">
        <f aca="false">W614/$P614</f>
        <v>0</v>
      </c>
      <c r="Y614" s="116"/>
      <c r="Z614" s="139"/>
    </row>
    <row r="616" customFormat="false" ht="13.9" hidden="false" customHeight="true" outlineLevel="0" collapsed="false">
      <c r="D616" s="28" t="s">
        <v>333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9"/>
      <c r="S616" s="28"/>
      <c r="T616" s="29"/>
      <c r="U616" s="28"/>
      <c r="V616" s="29"/>
      <c r="W616" s="28"/>
      <c r="X616" s="29"/>
      <c r="Y616" s="28"/>
      <c r="Z616" s="28"/>
    </row>
    <row r="617" customFormat="false" ht="13.9" hidden="false" customHeight="true" outlineLevel="0" collapsed="false">
      <c r="D617" s="132"/>
      <c r="E617" s="7"/>
      <c r="F617" s="7"/>
      <c r="G617" s="7" t="s">
        <v>1</v>
      </c>
      <c r="H617" s="7" t="s">
        <v>2</v>
      </c>
      <c r="I617" s="7" t="s">
        <v>3</v>
      </c>
      <c r="J617" s="7" t="s">
        <v>4</v>
      </c>
      <c r="K617" s="7" t="s">
        <v>5</v>
      </c>
      <c r="L617" s="7" t="s">
        <v>6</v>
      </c>
      <c r="M617" s="7" t="s">
        <v>7</v>
      </c>
      <c r="N617" s="7" t="s">
        <v>8</v>
      </c>
      <c r="O617" s="7" t="s">
        <v>9</v>
      </c>
      <c r="P617" s="7" t="s">
        <v>10</v>
      </c>
      <c r="Q617" s="7" t="s">
        <v>11</v>
      </c>
      <c r="R617" s="8" t="s">
        <v>12</v>
      </c>
      <c r="S617" s="7" t="s">
        <v>13</v>
      </c>
      <c r="T617" s="8" t="s">
        <v>14</v>
      </c>
      <c r="U617" s="7" t="s">
        <v>15</v>
      </c>
      <c r="V617" s="8" t="s">
        <v>16</v>
      </c>
      <c r="W617" s="7" t="s">
        <v>17</v>
      </c>
      <c r="X617" s="8" t="s">
        <v>18</v>
      </c>
      <c r="Y617" s="7" t="s">
        <v>19</v>
      </c>
      <c r="Z617" s="7" t="s">
        <v>20</v>
      </c>
    </row>
    <row r="618" customFormat="false" ht="13.9" hidden="false" customHeight="true" outlineLevel="0" collapsed="false">
      <c r="A618" s="1" t="n">
        <v>8</v>
      </c>
      <c r="B618" s="1" t="n">
        <v>6</v>
      </c>
      <c r="D618" s="134" t="s">
        <v>21</v>
      </c>
      <c r="E618" s="10" t="n">
        <v>111</v>
      </c>
      <c r="F618" s="10" t="s">
        <v>134</v>
      </c>
      <c r="G618" s="11" t="n">
        <v>0</v>
      </c>
      <c r="H618" s="11" t="n">
        <v>0</v>
      </c>
      <c r="I618" s="11" t="n">
        <v>0</v>
      </c>
      <c r="J618" s="11" t="n">
        <v>0</v>
      </c>
      <c r="K618" s="11" t="n">
        <v>0</v>
      </c>
      <c r="L618" s="11" t="n">
        <v>0</v>
      </c>
      <c r="M618" s="11" t="n">
        <v>0</v>
      </c>
      <c r="N618" s="11" t="n">
        <v>0</v>
      </c>
      <c r="O618" s="11" t="n">
        <v>0</v>
      </c>
      <c r="P618" s="11" t="n">
        <v>0</v>
      </c>
      <c r="Q618" s="11" t="n">
        <v>0</v>
      </c>
      <c r="R618" s="12" t="e">
        <f aca="false">Q618/$P618</f>
        <v>#DIV/0!</v>
      </c>
      <c r="S618" s="11" t="n">
        <v>0</v>
      </c>
      <c r="T618" s="12" t="e">
        <f aca="false">S618/$P618</f>
        <v>#DIV/0!</v>
      </c>
      <c r="U618" s="11" t="n">
        <v>0</v>
      </c>
      <c r="V618" s="12" t="e">
        <f aca="false">U618/$P618</f>
        <v>#DIV/0!</v>
      </c>
      <c r="W618" s="11" t="n">
        <v>0</v>
      </c>
      <c r="X618" s="12" t="e">
        <f aca="false">W618/$P618</f>
        <v>#DIV/0!</v>
      </c>
      <c r="Y618" s="11" t="n">
        <f aca="false">SUM(Y622:Y622)</f>
        <v>0</v>
      </c>
      <c r="Z618" s="11" t="n">
        <f aca="false">SUM(Z622:Z622)</f>
        <v>0</v>
      </c>
    </row>
    <row r="619" customFormat="false" ht="13.9" hidden="false" customHeight="true" outlineLevel="0" collapsed="false">
      <c r="A619" s="1" t="n">
        <v>8</v>
      </c>
      <c r="B619" s="1" t="n">
        <v>6</v>
      </c>
      <c r="D619" s="134" t="s">
        <v>21</v>
      </c>
      <c r="E619" s="10" t="n">
        <v>41</v>
      </c>
      <c r="F619" s="10" t="s">
        <v>23</v>
      </c>
      <c r="G619" s="11" t="n">
        <f aca="false">SUM(G623:G624)</f>
        <v>88047.66</v>
      </c>
      <c r="H619" s="11" t="n">
        <f aca="false">SUM(H623:H627)</f>
        <v>86624.64</v>
      </c>
      <c r="I619" s="11" t="n">
        <f aca="false">SUM(I623:I627)-I618</f>
        <v>105000</v>
      </c>
      <c r="J619" s="11" t="n">
        <f aca="false">SUM(J623:J627)-J618</f>
        <v>13652.03</v>
      </c>
      <c r="K619" s="11" t="n">
        <f aca="false">SUM(K623:K627)-K618</f>
        <v>120000</v>
      </c>
      <c r="L619" s="11" t="n">
        <f aca="false">SUM(L623:L627)-L618</f>
        <v>0</v>
      </c>
      <c r="M619" s="11" t="n">
        <f aca="false">SUM(M623:M627)-M618</f>
        <v>0</v>
      </c>
      <c r="N619" s="11" t="n">
        <f aca="false">SUM(N623:N627)-N618</f>
        <v>0</v>
      </c>
      <c r="O619" s="11" t="n">
        <f aca="false">SUM(O623:O627)-O618</f>
        <v>0</v>
      </c>
      <c r="P619" s="11" t="n">
        <f aca="false">SUM(P623:P627)-P618</f>
        <v>120000</v>
      </c>
      <c r="Q619" s="11" t="n">
        <f aca="false">SUM(Q623:Q627)-Q618</f>
        <v>0</v>
      </c>
      <c r="R619" s="12" t="n">
        <f aca="false">Q619/$P619</f>
        <v>0</v>
      </c>
      <c r="S619" s="11" t="n">
        <f aca="false">SUM(S623:S627)-S618</f>
        <v>0</v>
      </c>
      <c r="T619" s="12" t="n">
        <f aca="false">S619/$P619</f>
        <v>0</v>
      </c>
      <c r="U619" s="11" t="n">
        <f aca="false">SUM(U623:U627)-U618</f>
        <v>0</v>
      </c>
      <c r="V619" s="12" t="n">
        <f aca="false">U619/$P619</f>
        <v>0</v>
      </c>
      <c r="W619" s="11" t="n">
        <f aca="false">SUM(W623:W627)-W618</f>
        <v>0</v>
      </c>
      <c r="X619" s="12" t="n">
        <f aca="false">W619/$P619</f>
        <v>0</v>
      </c>
      <c r="Y619" s="11" t="n">
        <f aca="false">SUM(Y623:Y627)-Y618</f>
        <v>0</v>
      </c>
      <c r="Z619" s="11" t="n">
        <f aca="false">SUM(Z623:Z627)-Z618</f>
        <v>0</v>
      </c>
    </row>
    <row r="620" customFormat="false" ht="13.9" hidden="false" customHeight="true" outlineLevel="0" collapsed="false">
      <c r="A620" s="1" t="n">
        <v>8</v>
      </c>
      <c r="B620" s="1" t="n">
        <v>6</v>
      </c>
      <c r="D620" s="17"/>
      <c r="E620" s="18"/>
      <c r="F620" s="13" t="s">
        <v>124</v>
      </c>
      <c r="G620" s="14" t="n">
        <f aca="false">SUM(G618:G619)</f>
        <v>88047.66</v>
      </c>
      <c r="H620" s="14" t="n">
        <f aca="false">SUM(H618:H619)</f>
        <v>86624.64</v>
      </c>
      <c r="I620" s="14" t="n">
        <f aca="false">SUM(I618:I619)</f>
        <v>105000</v>
      </c>
      <c r="J620" s="14" t="n">
        <f aca="false">SUM(J618:J619)</f>
        <v>13652.03</v>
      </c>
      <c r="K620" s="14" t="n">
        <f aca="false">SUM(K618:K619)</f>
        <v>120000</v>
      </c>
      <c r="L620" s="14" t="n">
        <f aca="false">SUM(L618:L619)</f>
        <v>0</v>
      </c>
      <c r="M620" s="14" t="n">
        <f aca="false">SUM(M618:M619)</f>
        <v>0</v>
      </c>
      <c r="N620" s="14" t="n">
        <f aca="false">SUM(N618:N619)</f>
        <v>0</v>
      </c>
      <c r="O620" s="14" t="n">
        <f aca="false">SUM(O618:O619)</f>
        <v>0</v>
      </c>
      <c r="P620" s="14" t="n">
        <f aca="false">SUM(P618:P619)</f>
        <v>120000</v>
      </c>
      <c r="Q620" s="14" t="n">
        <f aca="false">SUM(Q618:Q619)</f>
        <v>0</v>
      </c>
      <c r="R620" s="15" t="n">
        <f aca="false">Q620/$P620</f>
        <v>0</v>
      </c>
      <c r="S620" s="14" t="n">
        <f aca="false">SUM(S618:S619)</f>
        <v>0</v>
      </c>
      <c r="T620" s="15" t="n">
        <f aca="false">S620/$P620</f>
        <v>0</v>
      </c>
      <c r="U620" s="14" t="n">
        <f aca="false">SUM(U618:U619)</f>
        <v>0</v>
      </c>
      <c r="V620" s="15" t="n">
        <f aca="false">U620/$P620</f>
        <v>0</v>
      </c>
      <c r="W620" s="14" t="n">
        <f aca="false">SUM(W618:W619)</f>
        <v>0</v>
      </c>
      <c r="X620" s="15" t="n">
        <f aca="false">W620/$P620</f>
        <v>0</v>
      </c>
      <c r="Y620" s="14" t="n">
        <f aca="false">SUM(Y618:Y619)</f>
        <v>0</v>
      </c>
      <c r="Z620" s="14" t="n">
        <f aca="false">SUM(Z618:Z619)</f>
        <v>0</v>
      </c>
    </row>
    <row r="622" customFormat="false" ht="13.9" hidden="false" customHeight="true" outlineLevel="0" collapsed="false">
      <c r="D622" s="1" t="s">
        <v>57</v>
      </c>
    </row>
    <row r="623" customFormat="false" ht="13.9" hidden="false" customHeight="true" outlineLevel="0" collapsed="false">
      <c r="D623" s="30" t="s">
        <v>334</v>
      </c>
      <c r="E623" s="39" t="s">
        <v>335</v>
      </c>
      <c r="F623" s="17"/>
      <c r="G623" s="40"/>
      <c r="H623" s="40"/>
      <c r="I623" s="40" t="n">
        <v>0</v>
      </c>
      <c r="J623" s="40" t="n">
        <v>110</v>
      </c>
      <c r="K623" s="40"/>
      <c r="L623" s="40"/>
      <c r="M623" s="40"/>
      <c r="N623" s="40"/>
      <c r="O623" s="40"/>
      <c r="P623" s="40" t="n">
        <f aca="false">K623+SUM(L623:O623)</f>
        <v>0</v>
      </c>
      <c r="Q623" s="40"/>
      <c r="R623" s="41" t="e">
        <f aca="false">Q623/$P623</f>
        <v>#DIV/0!</v>
      </c>
      <c r="S623" s="40"/>
      <c r="T623" s="41" t="e">
        <f aca="false">S623/$P623</f>
        <v>#DIV/0!</v>
      </c>
      <c r="U623" s="40"/>
      <c r="V623" s="41" t="e">
        <f aca="false">U623/$P623</f>
        <v>#DIV/0!</v>
      </c>
      <c r="W623" s="40"/>
      <c r="X623" s="42" t="e">
        <f aca="false">W623/$P623</f>
        <v>#DIV/0!</v>
      </c>
      <c r="Y623" s="40"/>
      <c r="Z623" s="43"/>
    </row>
    <row r="624" customFormat="false" ht="13.9" hidden="false" customHeight="true" outlineLevel="0" collapsed="false">
      <c r="D624" s="30"/>
      <c r="E624" s="52" t="s">
        <v>336</v>
      </c>
      <c r="F624" s="86"/>
      <c r="G624" s="54" t="n">
        <v>88047.66</v>
      </c>
      <c r="H624" s="54" t="n">
        <v>66156.45</v>
      </c>
      <c r="I624" s="54" t="n">
        <v>100000</v>
      </c>
      <c r="J624" s="54" t="n">
        <v>4320.43</v>
      </c>
      <c r="K624" s="54" t="n">
        <f aca="false">80000+40000</f>
        <v>120000</v>
      </c>
      <c r="L624" s="54"/>
      <c r="M624" s="54"/>
      <c r="N624" s="54"/>
      <c r="O624" s="54"/>
      <c r="P624" s="54" t="n">
        <f aca="false">K624+SUM(L624:O624)</f>
        <v>120000</v>
      </c>
      <c r="Q624" s="54"/>
      <c r="R624" s="55" t="n">
        <f aca="false">Q624/$P624</f>
        <v>0</v>
      </c>
      <c r="S624" s="54"/>
      <c r="T624" s="55" t="n">
        <f aca="false">S624/$P624</f>
        <v>0</v>
      </c>
      <c r="U624" s="54"/>
      <c r="V624" s="55" t="n">
        <f aca="false">U624/$P624</f>
        <v>0</v>
      </c>
      <c r="W624" s="54"/>
      <c r="X624" s="56" t="n">
        <f aca="false">W624/$P624</f>
        <v>0</v>
      </c>
      <c r="Y624" s="54"/>
      <c r="Z624" s="57"/>
    </row>
    <row r="625" customFormat="false" ht="13.9" hidden="false" customHeight="true" outlineLevel="0" collapsed="false">
      <c r="D625" s="140" t="s">
        <v>337</v>
      </c>
      <c r="E625" s="44" t="s">
        <v>338</v>
      </c>
      <c r="F625" s="83"/>
      <c r="G625" s="70"/>
      <c r="H625" s="70"/>
      <c r="I625" s="70" t="n">
        <v>0</v>
      </c>
      <c r="J625" s="70" t="n">
        <v>3012</v>
      </c>
      <c r="K625" s="70"/>
      <c r="L625" s="70"/>
      <c r="M625" s="70"/>
      <c r="N625" s="70"/>
      <c r="O625" s="70"/>
      <c r="P625" s="40" t="n">
        <f aca="false">K625+SUM(L625:O625)</f>
        <v>0</v>
      </c>
      <c r="Q625" s="70"/>
      <c r="R625" s="41" t="e">
        <f aca="false">Q625/$P625</f>
        <v>#DIV/0!</v>
      </c>
      <c r="S625" s="70"/>
      <c r="T625" s="41" t="e">
        <f aca="false">S625/$P625</f>
        <v>#DIV/0!</v>
      </c>
      <c r="U625" s="70"/>
      <c r="V625" s="41" t="e">
        <f aca="false">U625/$P625</f>
        <v>#DIV/0!</v>
      </c>
      <c r="W625" s="70"/>
      <c r="X625" s="42" t="e">
        <f aca="false">W625/$P625</f>
        <v>#DIV/0!</v>
      </c>
      <c r="Y625" s="70"/>
      <c r="Z625" s="48"/>
    </row>
    <row r="626" customFormat="false" ht="13.9" hidden="false" customHeight="true" outlineLevel="0" collapsed="false">
      <c r="D626" s="140"/>
      <c r="E626" s="44" t="s">
        <v>339</v>
      </c>
      <c r="F626" s="83"/>
      <c r="G626" s="70"/>
      <c r="H626" s="70" t="n">
        <v>20468.19</v>
      </c>
      <c r="I626" s="70" t="n">
        <v>5000</v>
      </c>
      <c r="J626" s="70" t="n">
        <v>2129.6</v>
      </c>
      <c r="K626" s="70"/>
      <c r="L626" s="70"/>
      <c r="M626" s="70"/>
      <c r="N626" s="70"/>
      <c r="O626" s="70"/>
      <c r="P626" s="70" t="n">
        <f aca="false">K626+SUM(L626:O626)</f>
        <v>0</v>
      </c>
      <c r="Q626" s="70"/>
      <c r="R626" s="71" t="e">
        <f aca="false">Q626/$P626</f>
        <v>#DIV/0!</v>
      </c>
      <c r="S626" s="70"/>
      <c r="T626" s="71" t="e">
        <f aca="false">S626/$P626</f>
        <v>#DIV/0!</v>
      </c>
      <c r="U626" s="70"/>
      <c r="V626" s="71" t="e">
        <f aca="false">U626/$P626</f>
        <v>#DIV/0!</v>
      </c>
      <c r="W626" s="70"/>
      <c r="X626" s="47" t="e">
        <f aca="false">W626/$P626</f>
        <v>#DIV/0!</v>
      </c>
      <c r="Y626" s="70"/>
      <c r="Z626" s="48"/>
    </row>
    <row r="627" customFormat="false" ht="13.9" hidden="false" customHeight="true" outlineLevel="0" collapsed="false">
      <c r="D627" s="140"/>
      <c r="E627" s="52" t="s">
        <v>340</v>
      </c>
      <c r="F627" s="86"/>
      <c r="G627" s="54"/>
      <c r="H627" s="54"/>
      <c r="I627" s="54" t="n">
        <v>0</v>
      </c>
      <c r="J627" s="54" t="n">
        <v>4080</v>
      </c>
      <c r="K627" s="54"/>
      <c r="L627" s="54"/>
      <c r="M627" s="54"/>
      <c r="N627" s="54"/>
      <c r="O627" s="54"/>
      <c r="P627" s="54" t="n">
        <f aca="false">K627+SUM(L627:O627)</f>
        <v>0</v>
      </c>
      <c r="Q627" s="54"/>
      <c r="R627" s="55" t="e">
        <f aca="false">Q627/$P627</f>
        <v>#DIV/0!</v>
      </c>
      <c r="S627" s="54"/>
      <c r="T627" s="55" t="e">
        <f aca="false">S627/$P627</f>
        <v>#DIV/0!</v>
      </c>
      <c r="U627" s="54"/>
      <c r="V627" s="55" t="e">
        <f aca="false">U627/$P627</f>
        <v>#DIV/0!</v>
      </c>
      <c r="W627" s="54"/>
      <c r="X627" s="56" t="e">
        <f aca="false">W627/$P627</f>
        <v>#DIV/0!</v>
      </c>
      <c r="Y627" s="54"/>
      <c r="Z627" s="57"/>
    </row>
    <row r="629" customFormat="false" ht="13.9" hidden="false" customHeight="true" outlineLevel="0" collapsed="false">
      <c r="D629" s="28" t="s">
        <v>341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9"/>
      <c r="S629" s="28"/>
      <c r="T629" s="29"/>
      <c r="U629" s="28"/>
      <c r="V629" s="29"/>
      <c r="W629" s="28"/>
      <c r="X629" s="29"/>
      <c r="Y629" s="28"/>
      <c r="Z629" s="28"/>
    </row>
    <row r="630" customFormat="false" ht="13.9" hidden="false" customHeight="true" outlineLevel="0" collapsed="false">
      <c r="D630" s="132"/>
      <c r="E630" s="7"/>
      <c r="F630" s="7"/>
      <c r="G630" s="7" t="s">
        <v>1</v>
      </c>
      <c r="H630" s="7" t="s">
        <v>2</v>
      </c>
      <c r="I630" s="7" t="s">
        <v>3</v>
      </c>
      <c r="J630" s="7" t="s">
        <v>4</v>
      </c>
      <c r="K630" s="7" t="s">
        <v>5</v>
      </c>
      <c r="L630" s="7" t="s">
        <v>6</v>
      </c>
      <c r="M630" s="7" t="s">
        <v>7</v>
      </c>
      <c r="N630" s="7" t="s">
        <v>8</v>
      </c>
      <c r="O630" s="7" t="s">
        <v>9</v>
      </c>
      <c r="P630" s="7" t="s">
        <v>10</v>
      </c>
      <c r="Q630" s="7" t="s">
        <v>11</v>
      </c>
      <c r="R630" s="8" t="s">
        <v>12</v>
      </c>
      <c r="S630" s="7" t="s">
        <v>13</v>
      </c>
      <c r="T630" s="8" t="s">
        <v>14</v>
      </c>
      <c r="U630" s="7" t="s">
        <v>15</v>
      </c>
      <c r="V630" s="8" t="s">
        <v>16</v>
      </c>
      <c r="W630" s="7" t="s">
        <v>17</v>
      </c>
      <c r="X630" s="8" t="s">
        <v>18</v>
      </c>
      <c r="Y630" s="7" t="s">
        <v>19</v>
      </c>
      <c r="Z630" s="7" t="s">
        <v>20</v>
      </c>
    </row>
    <row r="631" customFormat="false" ht="13.9" hidden="false" customHeight="true" outlineLevel="0" collapsed="false">
      <c r="A631" s="1" t="n">
        <v>8</v>
      </c>
      <c r="B631" s="1" t="n">
        <v>7</v>
      </c>
      <c r="D631" s="30" t="s">
        <v>21</v>
      </c>
      <c r="E631" s="10" t="n">
        <v>111</v>
      </c>
      <c r="F631" s="10" t="s">
        <v>47</v>
      </c>
      <c r="G631" s="11" t="n">
        <v>0</v>
      </c>
      <c r="H631" s="11" t="n">
        <v>0</v>
      </c>
      <c r="I631" s="11" t="n">
        <v>0</v>
      </c>
      <c r="J631" s="11" t="n">
        <v>0</v>
      </c>
      <c r="K631" s="11" t="n">
        <v>0</v>
      </c>
      <c r="L631" s="11" t="n">
        <v>0</v>
      </c>
      <c r="M631" s="11" t="n">
        <v>0</v>
      </c>
      <c r="N631" s="11" t="n">
        <v>0</v>
      </c>
      <c r="O631" s="11" t="n">
        <v>0</v>
      </c>
      <c r="P631" s="11" t="n">
        <v>0</v>
      </c>
      <c r="Q631" s="11" t="n">
        <v>0</v>
      </c>
      <c r="R631" s="12" t="e">
        <f aca="false">Q631/$P631</f>
        <v>#DIV/0!</v>
      </c>
      <c r="S631" s="11" t="n">
        <v>0</v>
      </c>
      <c r="T631" s="12" t="e">
        <f aca="false">S631/$P631</f>
        <v>#DIV/0!</v>
      </c>
      <c r="U631" s="11" t="n">
        <v>0</v>
      </c>
      <c r="V631" s="12" t="e">
        <f aca="false">U631/$P631</f>
        <v>#DIV/0!</v>
      </c>
      <c r="W631" s="11" t="n">
        <v>0</v>
      </c>
      <c r="X631" s="12" t="e">
        <f aca="false">W631/$P631</f>
        <v>#DIV/0!</v>
      </c>
      <c r="Y631" s="11" t="n">
        <v>0</v>
      </c>
      <c r="Z631" s="11" t="n">
        <v>0</v>
      </c>
    </row>
    <row r="632" customFormat="false" ht="13.9" hidden="false" customHeight="true" outlineLevel="0" collapsed="false">
      <c r="A632" s="1" t="n">
        <v>8</v>
      </c>
      <c r="B632" s="1" t="n">
        <v>7</v>
      </c>
      <c r="D632" s="30"/>
      <c r="E632" s="10" t="n">
        <v>41</v>
      </c>
      <c r="F632" s="10" t="s">
        <v>23</v>
      </c>
      <c r="G632" s="11" t="n">
        <f aca="false">SUM(G636:G636)</f>
        <v>0</v>
      </c>
      <c r="H632" s="11" t="n">
        <f aca="false">SUM(H636:H636)</f>
        <v>0</v>
      </c>
      <c r="I632" s="11" t="n">
        <f aca="false">SUM(I636:I636)-I631</f>
        <v>0</v>
      </c>
      <c r="J632" s="11" t="n">
        <f aca="false">SUM(J636:J636)-J631</f>
        <v>41814.72</v>
      </c>
      <c r="K632" s="11" t="n">
        <f aca="false">SUM(K636:K638)-K631</f>
        <v>20000</v>
      </c>
      <c r="L632" s="11" t="n">
        <f aca="false">SUM(L636:L636)-L631</f>
        <v>0</v>
      </c>
      <c r="M632" s="11" t="n">
        <f aca="false">SUM(M636:M636)-M631</f>
        <v>0</v>
      </c>
      <c r="N632" s="11" t="n">
        <f aca="false">SUM(N636:N636)-N631</f>
        <v>0</v>
      </c>
      <c r="O632" s="11" t="n">
        <f aca="false">SUM(O636:O636)-O631</f>
        <v>0</v>
      </c>
      <c r="P632" s="11" t="n">
        <f aca="false">SUM(P636:P638)-P631</f>
        <v>20000</v>
      </c>
      <c r="Q632" s="11" t="n">
        <f aca="false">SUM(Q636:Q636)-Q631</f>
        <v>0</v>
      </c>
      <c r="R632" s="12" t="n">
        <f aca="false">Q632/$P632</f>
        <v>0</v>
      </c>
      <c r="S632" s="11" t="n">
        <f aca="false">SUM(S636:S636)-S631</f>
        <v>0</v>
      </c>
      <c r="T632" s="12" t="n">
        <f aca="false">S632/$P632</f>
        <v>0</v>
      </c>
      <c r="U632" s="11" t="n">
        <f aca="false">SUM(U636:U636)-U631</f>
        <v>0</v>
      </c>
      <c r="V632" s="12" t="n">
        <f aca="false">U632/$P632</f>
        <v>0</v>
      </c>
      <c r="W632" s="11" t="n">
        <f aca="false">SUM(W636:W636)-W631</f>
        <v>0</v>
      </c>
      <c r="X632" s="12" t="n">
        <f aca="false">W632/$P632</f>
        <v>0</v>
      </c>
      <c r="Y632" s="11" t="n">
        <f aca="false">SUM(Y636:Y636)</f>
        <v>0</v>
      </c>
      <c r="Z632" s="11" t="n">
        <f aca="false">SUM(Z636:Z636)</f>
        <v>0</v>
      </c>
    </row>
    <row r="633" customFormat="false" ht="13.9" hidden="false" customHeight="true" outlineLevel="0" collapsed="false">
      <c r="A633" s="1" t="n">
        <v>8</v>
      </c>
      <c r="B633" s="1" t="n">
        <v>7</v>
      </c>
      <c r="D633" s="17"/>
      <c r="E633" s="18"/>
      <c r="F633" s="13" t="s">
        <v>124</v>
      </c>
      <c r="G633" s="14" t="n">
        <f aca="false">SUM(G631:G632)</f>
        <v>0</v>
      </c>
      <c r="H633" s="14" t="n">
        <f aca="false">SUM(H631:H632)</f>
        <v>0</v>
      </c>
      <c r="I633" s="14" t="n">
        <f aca="false">SUM(I631:I632)</f>
        <v>0</v>
      </c>
      <c r="J633" s="14" t="n">
        <f aca="false">SUM(J631:J632)</f>
        <v>41814.72</v>
      </c>
      <c r="K633" s="14" t="n">
        <f aca="false">SUM(K631:K632)</f>
        <v>20000</v>
      </c>
      <c r="L633" s="14" t="n">
        <f aca="false">SUM(L631:L632)</f>
        <v>0</v>
      </c>
      <c r="M633" s="14" t="n">
        <f aca="false">SUM(M631:M632)</f>
        <v>0</v>
      </c>
      <c r="N633" s="14" t="n">
        <f aca="false">SUM(N631:N632)</f>
        <v>0</v>
      </c>
      <c r="O633" s="14" t="n">
        <f aca="false">SUM(O631:O632)</f>
        <v>0</v>
      </c>
      <c r="P633" s="14" t="n">
        <f aca="false">SUM(P631:P632)</f>
        <v>20000</v>
      </c>
      <c r="Q633" s="14" t="n">
        <f aca="false">SUM(Q631:Q632)</f>
        <v>0</v>
      </c>
      <c r="R633" s="15" t="n">
        <f aca="false">Q633/$P633</f>
        <v>0</v>
      </c>
      <c r="S633" s="14" t="n">
        <f aca="false">SUM(S631:S632)</f>
        <v>0</v>
      </c>
      <c r="T633" s="15" t="n">
        <f aca="false">S633/$P633</f>
        <v>0</v>
      </c>
      <c r="U633" s="14" t="n">
        <f aca="false">SUM(U631:U632)</f>
        <v>0</v>
      </c>
      <c r="V633" s="15" t="n">
        <f aca="false">U633/$P633</f>
        <v>0</v>
      </c>
      <c r="W633" s="14" t="n">
        <f aca="false">SUM(W631:W632)</f>
        <v>0</v>
      </c>
      <c r="X633" s="15" t="n">
        <f aca="false">W633/$P633</f>
        <v>0</v>
      </c>
      <c r="Y633" s="14" t="n">
        <f aca="false">SUM(Y631:Y632)</f>
        <v>0</v>
      </c>
      <c r="Z633" s="14" t="n">
        <f aca="false">SUM(Z631:Z632)</f>
        <v>0</v>
      </c>
    </row>
    <row r="635" customFormat="false" ht="13.9" hidden="false" customHeight="true" outlineLevel="0" collapsed="false">
      <c r="D635" s="1" t="s">
        <v>57</v>
      </c>
    </row>
    <row r="636" customFormat="false" ht="13.9" hidden="false" customHeight="true" outlineLevel="0" collapsed="false">
      <c r="D636" s="133" t="s">
        <v>342</v>
      </c>
      <c r="E636" s="39" t="s">
        <v>343</v>
      </c>
      <c r="F636" s="17"/>
      <c r="G636" s="40"/>
      <c r="H636" s="40"/>
      <c r="I636" s="82" t="n">
        <v>0</v>
      </c>
      <c r="J636" s="82" t="n">
        <v>41814.72</v>
      </c>
      <c r="K636" s="82"/>
      <c r="L636" s="82"/>
      <c r="M636" s="82"/>
      <c r="N636" s="82"/>
      <c r="O636" s="82"/>
      <c r="P636" s="82" t="n">
        <f aca="false">K636+SUM(L636:O636)</f>
        <v>0</v>
      </c>
      <c r="Q636" s="82"/>
      <c r="R636" s="99" t="e">
        <f aca="false">Q636/$P636</f>
        <v>#DIV/0!</v>
      </c>
      <c r="S636" s="82"/>
      <c r="T636" s="99" t="e">
        <f aca="false">S636/$P636</f>
        <v>#DIV/0!</v>
      </c>
      <c r="U636" s="82"/>
      <c r="V636" s="99" t="e">
        <f aca="false">U636/$P636</f>
        <v>#DIV/0!</v>
      </c>
      <c r="W636" s="82"/>
      <c r="X636" s="100" t="e">
        <f aca="false">W636/$P636</f>
        <v>#DIV/0!</v>
      </c>
      <c r="Y636" s="40"/>
      <c r="Z636" s="43"/>
      <c r="AB636" s="141"/>
    </row>
    <row r="637" customFormat="false" ht="13.9" hidden="false" customHeight="true" outlineLevel="0" collapsed="false">
      <c r="D637" s="133"/>
      <c r="E637" s="44" t="s">
        <v>344</v>
      </c>
      <c r="F637" s="83"/>
      <c r="G637" s="70"/>
      <c r="H637" s="70"/>
      <c r="I637" s="84"/>
      <c r="J637" s="84"/>
      <c r="K637" s="84" t="n">
        <v>5000</v>
      </c>
      <c r="L637" s="84"/>
      <c r="M637" s="84"/>
      <c r="N637" s="84"/>
      <c r="O637" s="84"/>
      <c r="P637" s="84" t="n">
        <f aca="false">K637+SUM(L637:O637)</f>
        <v>5000</v>
      </c>
      <c r="Q637" s="84"/>
      <c r="R637" s="85" t="n">
        <f aca="false">Q637/$P637</f>
        <v>0</v>
      </c>
      <c r="S637" s="84"/>
      <c r="T637" s="85" t="n">
        <f aca="false">S637/$P637</f>
        <v>0</v>
      </c>
      <c r="U637" s="84"/>
      <c r="V637" s="85" t="n">
        <f aca="false">U637/$P637</f>
        <v>0</v>
      </c>
      <c r="W637" s="84"/>
      <c r="X637" s="51" t="n">
        <f aca="false">W637/$P637</f>
        <v>0</v>
      </c>
      <c r="Y637" s="70"/>
      <c r="Z637" s="48"/>
      <c r="AB637" s="141"/>
    </row>
    <row r="638" customFormat="false" ht="13.9" hidden="false" customHeight="true" outlineLevel="0" collapsed="false">
      <c r="D638" s="133"/>
      <c r="E638" s="52" t="s">
        <v>345</v>
      </c>
      <c r="F638" s="86"/>
      <c r="G638" s="54"/>
      <c r="H638" s="54"/>
      <c r="I638" s="87"/>
      <c r="J638" s="87"/>
      <c r="K638" s="87" t="n">
        <v>15000</v>
      </c>
      <c r="L638" s="87"/>
      <c r="M638" s="87"/>
      <c r="N638" s="87"/>
      <c r="O638" s="87"/>
      <c r="P638" s="87" t="n">
        <f aca="false">K638+SUM(L638:O638)</f>
        <v>15000</v>
      </c>
      <c r="Q638" s="87"/>
      <c r="R638" s="88" t="n">
        <f aca="false">Q638/$P638</f>
        <v>0</v>
      </c>
      <c r="S638" s="87"/>
      <c r="T638" s="88" t="n">
        <f aca="false">S638/$P638</f>
        <v>0</v>
      </c>
      <c r="U638" s="87"/>
      <c r="V638" s="88" t="n">
        <f aca="false">U638/$P638</f>
        <v>0</v>
      </c>
      <c r="W638" s="87"/>
      <c r="X638" s="89" t="n">
        <f aca="false">W638/$P638</f>
        <v>0</v>
      </c>
      <c r="Y638" s="54"/>
      <c r="Z638" s="57"/>
      <c r="AB638" s="141"/>
    </row>
    <row r="640" customFormat="false" ht="13.9" hidden="false" customHeight="true" outlineLevel="0" collapsed="false">
      <c r="D640" s="28" t="s">
        <v>346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9"/>
      <c r="S640" s="28"/>
      <c r="T640" s="29"/>
      <c r="U640" s="28"/>
      <c r="V640" s="29"/>
      <c r="W640" s="28"/>
      <c r="X640" s="29"/>
      <c r="Y640" s="28"/>
      <c r="Z640" s="28"/>
    </row>
    <row r="641" customFormat="false" ht="13.9" hidden="false" customHeight="true" outlineLevel="0" collapsed="false">
      <c r="D641" s="132"/>
      <c r="E641" s="7"/>
      <c r="F641" s="7"/>
      <c r="G641" s="7" t="s">
        <v>1</v>
      </c>
      <c r="H641" s="7" t="s">
        <v>2</v>
      </c>
      <c r="I641" s="7" t="s">
        <v>3</v>
      </c>
      <c r="J641" s="7" t="s">
        <v>4</v>
      </c>
      <c r="K641" s="7" t="s">
        <v>5</v>
      </c>
      <c r="L641" s="7" t="s">
        <v>6</v>
      </c>
      <c r="M641" s="7" t="s">
        <v>7</v>
      </c>
      <c r="N641" s="7" t="s">
        <v>8</v>
      </c>
      <c r="O641" s="7" t="s">
        <v>9</v>
      </c>
      <c r="P641" s="7" t="s">
        <v>10</v>
      </c>
      <c r="Q641" s="7" t="s">
        <v>11</v>
      </c>
      <c r="R641" s="8" t="s">
        <v>12</v>
      </c>
      <c r="S641" s="7" t="s">
        <v>13</v>
      </c>
      <c r="T641" s="8" t="s">
        <v>14</v>
      </c>
      <c r="U641" s="7" t="s">
        <v>15</v>
      </c>
      <c r="V641" s="8" t="s">
        <v>16</v>
      </c>
      <c r="W641" s="7" t="s">
        <v>17</v>
      </c>
      <c r="X641" s="8" t="s">
        <v>18</v>
      </c>
      <c r="Y641" s="7" t="s">
        <v>19</v>
      </c>
      <c r="Z641" s="7" t="s">
        <v>20</v>
      </c>
    </row>
    <row r="642" customFormat="false" ht="13.9" hidden="false" customHeight="true" outlineLevel="0" collapsed="false">
      <c r="A642" s="1" t="n">
        <v>8</v>
      </c>
      <c r="B642" s="1" t="n">
        <v>8</v>
      </c>
      <c r="D642" s="128" t="s">
        <v>21</v>
      </c>
      <c r="E642" s="10" t="n">
        <v>41</v>
      </c>
      <c r="F642" s="10" t="s">
        <v>23</v>
      </c>
      <c r="G642" s="11" t="n">
        <f aca="false">SUM(G646:G648)</f>
        <v>0</v>
      </c>
      <c r="H642" s="11" t="n">
        <f aca="false">SUM(H646:H648)</f>
        <v>0</v>
      </c>
      <c r="I642" s="11" t="n">
        <f aca="false">SUM(I646:I648)</f>
        <v>11000</v>
      </c>
      <c r="J642" s="11" t="n">
        <f aca="false">SUM(J646:J648)</f>
        <v>4392</v>
      </c>
      <c r="K642" s="11" t="n">
        <f aca="false">SUM(K646:K648)</f>
        <v>4800</v>
      </c>
      <c r="L642" s="11" t="n">
        <f aca="false">SUM(L646:L648)</f>
        <v>0</v>
      </c>
      <c r="M642" s="11" t="n">
        <f aca="false">SUM(M646:M648)</f>
        <v>0</v>
      </c>
      <c r="N642" s="11" t="n">
        <f aca="false">SUM(N646:N648)</f>
        <v>0</v>
      </c>
      <c r="O642" s="11" t="n">
        <f aca="false">SUM(O646:O648)</f>
        <v>0</v>
      </c>
      <c r="P642" s="11" t="n">
        <f aca="false">SUM(P646:P648)</f>
        <v>4800</v>
      </c>
      <c r="Q642" s="11" t="n">
        <f aca="false">SUM(Q646:Q648)</f>
        <v>0</v>
      </c>
      <c r="R642" s="12" t="n">
        <f aca="false">Q642/$P642</f>
        <v>0</v>
      </c>
      <c r="S642" s="11" t="n">
        <f aca="false">SUM(S646:S648)</f>
        <v>0</v>
      </c>
      <c r="T642" s="12" t="n">
        <f aca="false">S642/$P642</f>
        <v>0</v>
      </c>
      <c r="U642" s="11" t="n">
        <f aca="false">SUM(U646:U648)</f>
        <v>0</v>
      </c>
      <c r="V642" s="12" t="n">
        <f aca="false">U642/$P642</f>
        <v>0</v>
      </c>
      <c r="W642" s="11" t="n">
        <f aca="false">SUM(W646:W648)</f>
        <v>0</v>
      </c>
      <c r="X642" s="12" t="n">
        <f aca="false">W642/$P642</f>
        <v>0</v>
      </c>
      <c r="Y642" s="11" t="n">
        <f aca="false">SUM(Y646:Y648)</f>
        <v>0</v>
      </c>
      <c r="Z642" s="11" t="n">
        <f aca="false">SUM(Z646:Z648)</f>
        <v>0</v>
      </c>
    </row>
    <row r="643" customFormat="false" ht="13.9" hidden="false" customHeight="true" outlineLevel="0" collapsed="false">
      <c r="A643" s="1" t="n">
        <v>8</v>
      </c>
      <c r="B643" s="1" t="n">
        <v>8</v>
      </c>
      <c r="D643" s="17"/>
      <c r="E643" s="18"/>
      <c r="F643" s="13" t="s">
        <v>124</v>
      </c>
      <c r="G643" s="14" t="n">
        <f aca="false">SUM(G642)</f>
        <v>0</v>
      </c>
      <c r="H643" s="14" t="n">
        <f aca="false">SUM(H642)</f>
        <v>0</v>
      </c>
      <c r="I643" s="14" t="n">
        <f aca="false">SUM(I642)</f>
        <v>11000</v>
      </c>
      <c r="J643" s="14" t="n">
        <f aca="false">SUM(J642)</f>
        <v>4392</v>
      </c>
      <c r="K643" s="14" t="n">
        <f aca="false">SUM(K642)</f>
        <v>4800</v>
      </c>
      <c r="L643" s="14" t="n">
        <f aca="false">SUM(L642)</f>
        <v>0</v>
      </c>
      <c r="M643" s="14" t="n">
        <f aca="false">SUM(M642)</f>
        <v>0</v>
      </c>
      <c r="N643" s="14" t="n">
        <f aca="false">SUM(N642)</f>
        <v>0</v>
      </c>
      <c r="O643" s="14" t="n">
        <f aca="false">SUM(O642)</f>
        <v>0</v>
      </c>
      <c r="P643" s="14" t="n">
        <f aca="false">SUM(P642)</f>
        <v>4800</v>
      </c>
      <c r="Q643" s="14" t="n">
        <f aca="false">SUM(Q642)</f>
        <v>0</v>
      </c>
      <c r="R643" s="15" t="n">
        <f aca="false">Q643/$P643</f>
        <v>0</v>
      </c>
      <c r="S643" s="14" t="n">
        <f aca="false">SUM(S642)</f>
        <v>0</v>
      </c>
      <c r="T643" s="15" t="n">
        <f aca="false">S643/$P643</f>
        <v>0</v>
      </c>
      <c r="U643" s="14" t="n">
        <f aca="false">SUM(U642)</f>
        <v>0</v>
      </c>
      <c r="V643" s="15" t="n">
        <f aca="false">U643/$P643</f>
        <v>0</v>
      </c>
      <c r="W643" s="14" t="n">
        <f aca="false">SUM(W642)</f>
        <v>0</v>
      </c>
      <c r="X643" s="15" t="n">
        <f aca="false">W643/$P643</f>
        <v>0</v>
      </c>
      <c r="Y643" s="14" t="n">
        <f aca="false">SUM(Y642)</f>
        <v>0</v>
      </c>
      <c r="Z643" s="14" t="n">
        <f aca="false">SUM(Z642)</f>
        <v>0</v>
      </c>
    </row>
    <row r="645" customFormat="false" ht="13.9" hidden="false" customHeight="true" outlineLevel="0" collapsed="false">
      <c r="D645" s="1" t="s">
        <v>57</v>
      </c>
    </row>
    <row r="646" customFormat="false" ht="13.9" hidden="false" customHeight="true" outlineLevel="0" collapsed="false">
      <c r="D646" s="38" t="s">
        <v>347</v>
      </c>
      <c r="E646" s="115" t="s">
        <v>348</v>
      </c>
      <c r="F646" s="116"/>
      <c r="G646" s="118"/>
      <c r="H646" s="118"/>
      <c r="I646" s="118" t="n">
        <v>5000</v>
      </c>
      <c r="J646" s="118" t="n">
        <v>4392</v>
      </c>
      <c r="K646" s="117" t="n">
        <v>4800</v>
      </c>
      <c r="L646" s="118"/>
      <c r="M646" s="118"/>
      <c r="N646" s="118"/>
      <c r="O646" s="118"/>
      <c r="P646" s="118" t="n">
        <f aca="false">K646+SUM(L646:O646)</f>
        <v>4800</v>
      </c>
      <c r="Q646" s="118"/>
      <c r="R646" s="119" t="n">
        <f aca="false">Q646/$P646</f>
        <v>0</v>
      </c>
      <c r="S646" s="118"/>
      <c r="T646" s="119" t="n">
        <f aca="false">S646/$P646</f>
        <v>0</v>
      </c>
      <c r="U646" s="118"/>
      <c r="V646" s="119" t="n">
        <f aca="false">U646/$P646</f>
        <v>0</v>
      </c>
      <c r="W646" s="118"/>
      <c r="X646" s="120" t="n">
        <f aca="false">W646/$P646</f>
        <v>0</v>
      </c>
      <c r="Y646" s="118"/>
      <c r="Z646" s="121"/>
    </row>
    <row r="647" customFormat="false" ht="13.9" hidden="false" customHeight="true" outlineLevel="0" collapsed="false">
      <c r="D647" s="38"/>
      <c r="E647" s="115" t="s">
        <v>349</v>
      </c>
      <c r="F647" s="116"/>
      <c r="G647" s="118"/>
      <c r="H647" s="118"/>
      <c r="I647" s="118" t="n">
        <v>0</v>
      </c>
      <c r="J647" s="118"/>
      <c r="K647" s="118"/>
      <c r="L647" s="118"/>
      <c r="M647" s="118"/>
      <c r="N647" s="118"/>
      <c r="O647" s="118"/>
      <c r="P647" s="118" t="n">
        <f aca="false">K647+SUM(L647:O647)</f>
        <v>0</v>
      </c>
      <c r="Q647" s="118"/>
      <c r="R647" s="119" t="e">
        <f aca="false">Q647/$P647</f>
        <v>#DIV/0!</v>
      </c>
      <c r="S647" s="118"/>
      <c r="T647" s="119" t="e">
        <f aca="false">S647/$P647</f>
        <v>#DIV/0!</v>
      </c>
      <c r="U647" s="118"/>
      <c r="V647" s="119" t="e">
        <f aca="false">U647/$P647</f>
        <v>#DIV/0!</v>
      </c>
      <c r="W647" s="118"/>
      <c r="X647" s="120" t="e">
        <f aca="false">W647/$P647</f>
        <v>#DIV/0!</v>
      </c>
      <c r="Y647" s="118"/>
      <c r="Z647" s="121"/>
    </row>
    <row r="648" customFormat="false" ht="13.9" hidden="false" customHeight="true" outlineLevel="0" collapsed="false">
      <c r="D648" s="38"/>
      <c r="E648" s="115" t="s">
        <v>350</v>
      </c>
      <c r="F648" s="116"/>
      <c r="G648" s="118"/>
      <c r="H648" s="118"/>
      <c r="I648" s="118" t="n">
        <v>6000</v>
      </c>
      <c r="J648" s="118" t="n">
        <v>0</v>
      </c>
      <c r="K648" s="118"/>
      <c r="L648" s="118"/>
      <c r="M648" s="118"/>
      <c r="N648" s="118"/>
      <c r="O648" s="118"/>
      <c r="P648" s="118" t="n">
        <f aca="false">K648+SUM(L648:O648)</f>
        <v>0</v>
      </c>
      <c r="Q648" s="118"/>
      <c r="R648" s="119" t="e">
        <f aca="false">Q648/$P648</f>
        <v>#DIV/0!</v>
      </c>
      <c r="S648" s="118"/>
      <c r="T648" s="119" t="e">
        <f aca="false">S648/$P648</f>
        <v>#DIV/0!</v>
      </c>
      <c r="U648" s="118"/>
      <c r="V648" s="119" t="e">
        <f aca="false">U648/$P648</f>
        <v>#DIV/0!</v>
      </c>
      <c r="W648" s="118"/>
      <c r="X648" s="120" t="e">
        <f aca="false">W648/$P648</f>
        <v>#DIV/0!</v>
      </c>
      <c r="Y648" s="118"/>
      <c r="Z648" s="121"/>
    </row>
    <row r="650" customFormat="false" ht="13.9" hidden="false" customHeight="true" outlineLevel="0" collapsed="false">
      <c r="D650" s="19" t="s">
        <v>351</v>
      </c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20"/>
      <c r="S650" s="19"/>
      <c r="T650" s="20"/>
      <c r="U650" s="19"/>
      <c r="V650" s="20"/>
      <c r="W650" s="19"/>
      <c r="X650" s="20"/>
      <c r="Y650" s="19"/>
      <c r="Z650" s="19"/>
    </row>
    <row r="651" customFormat="false" ht="13.9" hidden="false" customHeight="true" outlineLevel="0" collapsed="false">
      <c r="D651" s="6"/>
      <c r="E651" s="6"/>
      <c r="F651" s="6"/>
      <c r="G651" s="7" t="s">
        <v>1</v>
      </c>
      <c r="H651" s="7" t="s">
        <v>2</v>
      </c>
      <c r="I651" s="7" t="s">
        <v>3</v>
      </c>
      <c r="J651" s="7" t="s">
        <v>4</v>
      </c>
      <c r="K651" s="7" t="s">
        <v>5</v>
      </c>
      <c r="L651" s="7" t="s">
        <v>6</v>
      </c>
      <c r="M651" s="7" t="s">
        <v>7</v>
      </c>
      <c r="N651" s="7" t="s">
        <v>8</v>
      </c>
      <c r="O651" s="7" t="s">
        <v>9</v>
      </c>
      <c r="P651" s="7" t="s">
        <v>10</v>
      </c>
      <c r="Q651" s="7" t="s">
        <v>11</v>
      </c>
      <c r="R651" s="8" t="s">
        <v>12</v>
      </c>
      <c r="S651" s="7" t="s">
        <v>13</v>
      </c>
      <c r="T651" s="8" t="s">
        <v>14</v>
      </c>
      <c r="U651" s="7" t="s">
        <v>15</v>
      </c>
      <c r="V651" s="8" t="s">
        <v>16</v>
      </c>
      <c r="W651" s="7" t="s">
        <v>17</v>
      </c>
      <c r="X651" s="8" t="s">
        <v>18</v>
      </c>
      <c r="Y651" s="7" t="s">
        <v>19</v>
      </c>
      <c r="Z651" s="7" t="s">
        <v>20</v>
      </c>
    </row>
    <row r="652" customFormat="false" ht="13.9" hidden="false" customHeight="true" outlineLevel="0" collapsed="false">
      <c r="A652" s="1" t="n">
        <v>9</v>
      </c>
      <c r="D652" s="73" t="s">
        <v>21</v>
      </c>
      <c r="E652" s="22" t="n">
        <v>41</v>
      </c>
      <c r="F652" s="22" t="s">
        <v>23</v>
      </c>
      <c r="G652" s="23" t="n">
        <f aca="false">G660</f>
        <v>0</v>
      </c>
      <c r="H652" s="23" t="n">
        <f aca="false">H660</f>
        <v>0</v>
      </c>
      <c r="I652" s="23" t="n">
        <f aca="false">I660</f>
        <v>0</v>
      </c>
      <c r="J652" s="23" t="n">
        <f aca="false">J660</f>
        <v>0</v>
      </c>
      <c r="K652" s="23" t="n">
        <f aca="false">K660</f>
        <v>0</v>
      </c>
      <c r="L652" s="23" t="n">
        <f aca="false">L660</f>
        <v>0</v>
      </c>
      <c r="M652" s="23" t="n">
        <f aca="false">M660</f>
        <v>0</v>
      </c>
      <c r="N652" s="23" t="n">
        <f aca="false">N660</f>
        <v>0</v>
      </c>
      <c r="O652" s="23" t="n">
        <f aca="false">O660</f>
        <v>0</v>
      </c>
      <c r="P652" s="23" t="n">
        <f aca="false">P660</f>
        <v>0</v>
      </c>
      <c r="Q652" s="23" t="n">
        <f aca="false">Q660</f>
        <v>0</v>
      </c>
      <c r="R652" s="24" t="e">
        <f aca="false">Q652/$P652</f>
        <v>#DIV/0!</v>
      </c>
      <c r="S652" s="23" t="n">
        <f aca="false">S660</f>
        <v>0</v>
      </c>
      <c r="T652" s="24" t="e">
        <f aca="false">S652/$P652</f>
        <v>#DIV/0!</v>
      </c>
      <c r="U652" s="23" t="n">
        <f aca="false">U660</f>
        <v>0</v>
      </c>
      <c r="V652" s="24" t="e">
        <f aca="false">U652/$P652</f>
        <v>#DIV/0!</v>
      </c>
      <c r="W652" s="23" t="n">
        <f aca="false">W660</f>
        <v>0</v>
      </c>
      <c r="X652" s="24" t="e">
        <f aca="false">W652/$P652</f>
        <v>#DIV/0!</v>
      </c>
      <c r="Y652" s="23" t="n">
        <f aca="false">Y660</f>
        <v>0</v>
      </c>
      <c r="Z652" s="23" t="n">
        <f aca="false">Z660</f>
        <v>0</v>
      </c>
    </row>
    <row r="653" customFormat="false" ht="13.9" hidden="false" customHeight="true" outlineLevel="0" collapsed="false">
      <c r="A653" s="1" t="n">
        <v>9</v>
      </c>
      <c r="D653" s="73"/>
      <c r="E653" s="22" t="n">
        <v>71</v>
      </c>
      <c r="F653" s="22" t="s">
        <v>24</v>
      </c>
      <c r="G653" s="23" t="n">
        <f aca="false">G662</f>
        <v>70010.5</v>
      </c>
      <c r="H653" s="23" t="n">
        <f aca="false">H662</f>
        <v>1617.83</v>
      </c>
      <c r="I653" s="23" t="n">
        <f aca="false">I662</f>
        <v>0</v>
      </c>
      <c r="J653" s="23" t="n">
        <f aca="false">J662</f>
        <v>0</v>
      </c>
      <c r="K653" s="23" t="n">
        <f aca="false">K662</f>
        <v>0</v>
      </c>
      <c r="L653" s="23" t="n">
        <f aca="false">L662</f>
        <v>0</v>
      </c>
      <c r="M653" s="23" t="n">
        <f aca="false">M662</f>
        <v>0</v>
      </c>
      <c r="N653" s="23" t="n">
        <f aca="false">N662</f>
        <v>0</v>
      </c>
      <c r="O653" s="23" t="n">
        <f aca="false">O662</f>
        <v>0</v>
      </c>
      <c r="P653" s="23" t="n">
        <f aca="false">P662</f>
        <v>0</v>
      </c>
      <c r="Q653" s="23" t="n">
        <f aca="false">Q662</f>
        <v>0</v>
      </c>
      <c r="R653" s="24" t="e">
        <f aca="false">Q653/$P653</f>
        <v>#DIV/0!</v>
      </c>
      <c r="S653" s="23" t="n">
        <f aca="false">S662</f>
        <v>0</v>
      </c>
      <c r="T653" s="24" t="e">
        <f aca="false">S653/$P653</f>
        <v>#DIV/0!</v>
      </c>
      <c r="U653" s="23" t="n">
        <f aca="false">U662</f>
        <v>0</v>
      </c>
      <c r="V653" s="24" t="e">
        <f aca="false">U653/$P653</f>
        <v>#DIV/0!</v>
      </c>
      <c r="W653" s="23" t="n">
        <f aca="false">W662</f>
        <v>0</v>
      </c>
      <c r="X653" s="24" t="e">
        <f aca="false">W653/$P653</f>
        <v>#DIV/0!</v>
      </c>
      <c r="Y653" s="23" t="n">
        <f aca="false">Y662</f>
        <v>0</v>
      </c>
      <c r="Z653" s="23" t="n">
        <f aca="false">Z662</f>
        <v>3000</v>
      </c>
    </row>
    <row r="654" customFormat="false" ht="13.9" hidden="false" customHeight="true" outlineLevel="0" collapsed="false">
      <c r="A654" s="1" t="n">
        <v>9</v>
      </c>
      <c r="D654" s="17"/>
      <c r="E654" s="18"/>
      <c r="F654" s="25" t="s">
        <v>124</v>
      </c>
      <c r="G654" s="26" t="n">
        <f aca="false">SUM(G652:G653)</f>
        <v>70010.5</v>
      </c>
      <c r="H654" s="26" t="n">
        <f aca="false">SUM(H652:H653)</f>
        <v>1617.83</v>
      </c>
      <c r="I654" s="26" t="n">
        <f aca="false">SUM(I652:I653)</f>
        <v>0</v>
      </c>
      <c r="J654" s="26" t="n">
        <f aca="false">SUM(J652:J653)</f>
        <v>0</v>
      </c>
      <c r="K654" s="26" t="n">
        <f aca="false">SUM(K652:K653)</f>
        <v>0</v>
      </c>
      <c r="L654" s="26" t="n">
        <f aca="false">SUM(L652:L653)</f>
        <v>0</v>
      </c>
      <c r="M654" s="26" t="n">
        <f aca="false">SUM(M652:M653)</f>
        <v>0</v>
      </c>
      <c r="N654" s="26" t="n">
        <f aca="false">SUM(N652:N653)</f>
        <v>0</v>
      </c>
      <c r="O654" s="26" t="n">
        <f aca="false">SUM(O652:O653)</f>
        <v>0</v>
      </c>
      <c r="P654" s="26" t="n">
        <f aca="false">SUM(P652:P653)</f>
        <v>0</v>
      </c>
      <c r="Q654" s="26" t="n">
        <f aca="false">SUM(Q652:Q653)</f>
        <v>0</v>
      </c>
      <c r="R654" s="27" t="e">
        <f aca="false">Q654/$P654</f>
        <v>#DIV/0!</v>
      </c>
      <c r="S654" s="26" t="n">
        <f aca="false">SUM(S652:S653)</f>
        <v>0</v>
      </c>
      <c r="T654" s="27" t="e">
        <f aca="false">S654/$P654</f>
        <v>#DIV/0!</v>
      </c>
      <c r="U654" s="26" t="n">
        <f aca="false">SUM(U652:U653)</f>
        <v>0</v>
      </c>
      <c r="V654" s="27" t="e">
        <f aca="false">U654/$P654</f>
        <v>#DIV/0!</v>
      </c>
      <c r="W654" s="26" t="n">
        <f aca="false">SUM(W652:W653)</f>
        <v>0</v>
      </c>
      <c r="X654" s="27" t="e">
        <f aca="false">W654/$P654</f>
        <v>#DIV/0!</v>
      </c>
      <c r="Y654" s="26" t="n">
        <f aca="false">SUM(Y652:Y653)</f>
        <v>0</v>
      </c>
      <c r="Z654" s="26" t="n">
        <f aca="false">SUM(Z652:Z653)</f>
        <v>3000</v>
      </c>
    </row>
    <row r="656" customFormat="false" ht="13.9" hidden="false" customHeight="true" outlineLevel="0" collapsed="false">
      <c r="D656" s="60" t="s">
        <v>352</v>
      </c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1"/>
      <c r="S656" s="60"/>
      <c r="T656" s="61"/>
      <c r="U656" s="60"/>
      <c r="V656" s="61"/>
      <c r="W656" s="60"/>
      <c r="X656" s="61"/>
      <c r="Y656" s="60"/>
      <c r="Z656" s="60"/>
    </row>
    <row r="657" customFormat="false" ht="13.9" hidden="false" customHeight="true" outlineLevel="0" collapsed="false">
      <c r="D657" s="7" t="s">
        <v>33</v>
      </c>
      <c r="E657" s="7" t="s">
        <v>34</v>
      </c>
      <c r="F657" s="7" t="s">
        <v>35</v>
      </c>
      <c r="G657" s="7" t="s">
        <v>1</v>
      </c>
      <c r="H657" s="7" t="s">
        <v>2</v>
      </c>
      <c r="I657" s="7" t="s">
        <v>3</v>
      </c>
      <c r="J657" s="7" t="s">
        <v>4</v>
      </c>
      <c r="K657" s="7" t="s">
        <v>5</v>
      </c>
      <c r="L657" s="7" t="s">
        <v>6</v>
      </c>
      <c r="M657" s="7" t="s">
        <v>7</v>
      </c>
      <c r="N657" s="7" t="s">
        <v>8</v>
      </c>
      <c r="O657" s="7" t="s">
        <v>9</v>
      </c>
      <c r="P657" s="7" t="s">
        <v>10</v>
      </c>
      <c r="Q657" s="7" t="s">
        <v>11</v>
      </c>
      <c r="R657" s="8" t="s">
        <v>12</v>
      </c>
      <c r="S657" s="7" t="s">
        <v>13</v>
      </c>
      <c r="T657" s="8" t="s">
        <v>14</v>
      </c>
      <c r="U657" s="7" t="s">
        <v>15</v>
      </c>
      <c r="V657" s="8" t="s">
        <v>16</v>
      </c>
      <c r="W657" s="7" t="s">
        <v>17</v>
      </c>
      <c r="X657" s="8" t="s">
        <v>18</v>
      </c>
      <c r="Y657" s="7" t="s">
        <v>19</v>
      </c>
      <c r="Z657" s="7" t="s">
        <v>20</v>
      </c>
    </row>
    <row r="658" customFormat="false" ht="13.9" hidden="false" customHeight="true" outlineLevel="0" collapsed="false">
      <c r="A658" s="1" t="n">
        <v>9</v>
      </c>
      <c r="B658" s="1" t="n">
        <v>1</v>
      </c>
      <c r="D658" s="74" t="s">
        <v>128</v>
      </c>
      <c r="E658" s="10" t="n">
        <v>650</v>
      </c>
      <c r="F658" s="10" t="s">
        <v>353</v>
      </c>
      <c r="G658" s="11" t="n">
        <v>0</v>
      </c>
      <c r="H658" s="11" t="n">
        <v>0</v>
      </c>
      <c r="I658" s="11" t="n">
        <v>0</v>
      </c>
      <c r="J658" s="11" t="n">
        <v>0</v>
      </c>
      <c r="K658" s="11" t="n">
        <v>0</v>
      </c>
      <c r="L658" s="11"/>
      <c r="M658" s="11"/>
      <c r="N658" s="11"/>
      <c r="O658" s="11"/>
      <c r="P658" s="11" t="n">
        <f aca="false">K658+SUM(L658:O658)</f>
        <v>0</v>
      </c>
      <c r="Q658" s="11"/>
      <c r="R658" s="12" t="e">
        <f aca="false">Q658/$P658</f>
        <v>#DIV/0!</v>
      </c>
      <c r="S658" s="11"/>
      <c r="T658" s="12" t="e">
        <f aca="false">S658/$P658</f>
        <v>#DIV/0!</v>
      </c>
      <c r="U658" s="11"/>
      <c r="V658" s="12" t="e">
        <f aca="false">U658/$P658</f>
        <v>#DIV/0!</v>
      </c>
      <c r="W658" s="11"/>
      <c r="X658" s="12" t="e">
        <f aca="false">W658/$P658</f>
        <v>#DIV/0!</v>
      </c>
      <c r="Y658" s="11" t="n">
        <v>0</v>
      </c>
      <c r="Z658" s="11" t="n">
        <v>0</v>
      </c>
    </row>
    <row r="659" customFormat="false" ht="13.9" hidden="false" customHeight="true" outlineLevel="0" collapsed="false">
      <c r="A659" s="1" t="n">
        <v>9</v>
      </c>
      <c r="B659" s="1" t="n">
        <v>1</v>
      </c>
      <c r="D659" s="74"/>
      <c r="E659" s="10" t="n">
        <v>820</v>
      </c>
      <c r="F659" s="10" t="s">
        <v>354</v>
      </c>
      <c r="G659" s="11" t="n">
        <v>0</v>
      </c>
      <c r="H659" s="11" t="n">
        <v>0</v>
      </c>
      <c r="I659" s="11" t="n">
        <v>0</v>
      </c>
      <c r="J659" s="11" t="n">
        <v>0</v>
      </c>
      <c r="K659" s="11" t="n">
        <v>0</v>
      </c>
      <c r="L659" s="11"/>
      <c r="M659" s="11"/>
      <c r="N659" s="11"/>
      <c r="O659" s="11"/>
      <c r="P659" s="11" t="n">
        <f aca="false">K659+SUM(L659:O659)</f>
        <v>0</v>
      </c>
      <c r="Q659" s="11"/>
      <c r="R659" s="12" t="e">
        <f aca="false">Q659/$P659</f>
        <v>#DIV/0!</v>
      </c>
      <c r="S659" s="11"/>
      <c r="T659" s="12" t="e">
        <f aca="false">S659/$P659</f>
        <v>#DIV/0!</v>
      </c>
      <c r="U659" s="11"/>
      <c r="V659" s="12" t="e">
        <f aca="false">U659/$P659</f>
        <v>#DIV/0!</v>
      </c>
      <c r="W659" s="11"/>
      <c r="X659" s="12" t="e">
        <f aca="false">W659/$P659</f>
        <v>#DIV/0!</v>
      </c>
      <c r="Y659" s="11" t="n">
        <f aca="false">K659</f>
        <v>0</v>
      </c>
      <c r="Z659" s="11" t="n">
        <f aca="false">Y659</f>
        <v>0</v>
      </c>
    </row>
    <row r="660" customFormat="false" ht="13.9" hidden="false" customHeight="true" outlineLevel="0" collapsed="false">
      <c r="A660" s="1" t="n">
        <v>9</v>
      </c>
      <c r="B660" s="1" t="n">
        <v>1</v>
      </c>
      <c r="D660" s="75" t="s">
        <v>21</v>
      </c>
      <c r="E660" s="35" t="n">
        <v>41</v>
      </c>
      <c r="F660" s="35" t="s">
        <v>23</v>
      </c>
      <c r="G660" s="36" t="n">
        <f aca="false">SUM(G658:G659)</f>
        <v>0</v>
      </c>
      <c r="H660" s="36" t="n">
        <f aca="false">SUM(H658:H659)</f>
        <v>0</v>
      </c>
      <c r="I660" s="36" t="n">
        <f aca="false">SUM(I658:I659)</f>
        <v>0</v>
      </c>
      <c r="J660" s="36" t="n">
        <f aca="false">SUM(J658:J659)</f>
        <v>0</v>
      </c>
      <c r="K660" s="36" t="n">
        <f aca="false">SUM(K658:K659)</f>
        <v>0</v>
      </c>
      <c r="L660" s="36" t="n">
        <f aca="false">SUM(L658:L659)</f>
        <v>0</v>
      </c>
      <c r="M660" s="36" t="n">
        <f aca="false">SUM(M658:M659)</f>
        <v>0</v>
      </c>
      <c r="N660" s="36" t="n">
        <f aca="false">SUM(N658:N659)</f>
        <v>0</v>
      </c>
      <c r="O660" s="36" t="n">
        <f aca="false">SUM(O658:O659)</f>
        <v>0</v>
      </c>
      <c r="P660" s="36" t="n">
        <f aca="false">SUM(P658:P659)</f>
        <v>0</v>
      </c>
      <c r="Q660" s="36" t="n">
        <f aca="false">SUM(Q658:Q659)</f>
        <v>0</v>
      </c>
      <c r="R660" s="37" t="e">
        <f aca="false">Q660/$P660</f>
        <v>#DIV/0!</v>
      </c>
      <c r="S660" s="36" t="n">
        <f aca="false">SUM(S658:S659)</f>
        <v>0</v>
      </c>
      <c r="T660" s="37" t="e">
        <f aca="false">S660/$P660</f>
        <v>#DIV/0!</v>
      </c>
      <c r="U660" s="36" t="n">
        <f aca="false">SUM(U658:U659)</f>
        <v>0</v>
      </c>
      <c r="V660" s="37" t="e">
        <f aca="false">U660/$P660</f>
        <v>#DIV/0!</v>
      </c>
      <c r="W660" s="36" t="n">
        <f aca="false">SUM(W658:W659)</f>
        <v>0</v>
      </c>
      <c r="X660" s="37" t="e">
        <f aca="false">W660/$P660</f>
        <v>#DIV/0!</v>
      </c>
      <c r="Y660" s="36" t="n">
        <f aca="false">SUM(Y658:Y659)</f>
        <v>0</v>
      </c>
      <c r="Z660" s="36" t="n">
        <f aca="false">SUM(Z658:Z659)</f>
        <v>0</v>
      </c>
    </row>
    <row r="661" customFormat="false" ht="13.9" hidden="false" customHeight="true" outlineLevel="0" collapsed="false">
      <c r="A661" s="1" t="n">
        <v>9</v>
      </c>
      <c r="B661" s="1" t="n">
        <v>1</v>
      </c>
      <c r="D661" s="74" t="s">
        <v>128</v>
      </c>
      <c r="E661" s="10" t="n">
        <v>810</v>
      </c>
      <c r="F661" s="10" t="s">
        <v>355</v>
      </c>
      <c r="G661" s="11" t="n">
        <v>70010.5</v>
      </c>
      <c r="H661" s="11" t="n">
        <v>1617.83</v>
      </c>
      <c r="I661" s="11" t="n">
        <v>0</v>
      </c>
      <c r="J661" s="11" t="n">
        <v>0</v>
      </c>
      <c r="K661" s="11" t="n">
        <v>0</v>
      </c>
      <c r="L661" s="11"/>
      <c r="M661" s="11"/>
      <c r="N661" s="11"/>
      <c r="O661" s="11"/>
      <c r="P661" s="11" t="n">
        <f aca="false">K661+SUM(L661:O661)</f>
        <v>0</v>
      </c>
      <c r="Q661" s="11"/>
      <c r="R661" s="12" t="e">
        <f aca="false">Q661/$P661</f>
        <v>#DIV/0!</v>
      </c>
      <c r="S661" s="11"/>
      <c r="T661" s="12" t="e">
        <f aca="false">S661/$P661</f>
        <v>#DIV/0!</v>
      </c>
      <c r="U661" s="11"/>
      <c r="V661" s="12" t="e">
        <f aca="false">U661/$P661</f>
        <v>#DIV/0!</v>
      </c>
      <c r="W661" s="11"/>
      <c r="X661" s="12" t="e">
        <f aca="false">W661/$P661</f>
        <v>#DIV/0!</v>
      </c>
      <c r="Y661" s="11" t="n">
        <v>0</v>
      </c>
      <c r="Z661" s="11" t="n">
        <v>3000</v>
      </c>
    </row>
    <row r="662" customFormat="false" ht="13.9" hidden="false" customHeight="true" outlineLevel="0" collapsed="false">
      <c r="A662" s="1" t="n">
        <v>9</v>
      </c>
      <c r="B662" s="1" t="n">
        <v>1</v>
      </c>
      <c r="D662" s="75" t="s">
        <v>21</v>
      </c>
      <c r="E662" s="35" t="n">
        <v>71</v>
      </c>
      <c r="F662" s="35" t="s">
        <v>24</v>
      </c>
      <c r="G662" s="36" t="n">
        <f aca="false">SUM(G661:G661)</f>
        <v>70010.5</v>
      </c>
      <c r="H662" s="36" t="n">
        <f aca="false">SUM(H661:H661)</f>
        <v>1617.83</v>
      </c>
      <c r="I662" s="36" t="n">
        <f aca="false">SUM(I661:I661)</f>
        <v>0</v>
      </c>
      <c r="J662" s="36" t="n">
        <f aca="false">SUM(J661:J661)</f>
        <v>0</v>
      </c>
      <c r="K662" s="36" t="n">
        <f aca="false">SUM(K661:K661)</f>
        <v>0</v>
      </c>
      <c r="L662" s="36" t="n">
        <f aca="false">SUM(L661:L661)</f>
        <v>0</v>
      </c>
      <c r="M662" s="36" t="n">
        <f aca="false">SUM(M661:M661)</f>
        <v>0</v>
      </c>
      <c r="N662" s="36" t="n">
        <f aca="false">SUM(N661:N661)</f>
        <v>0</v>
      </c>
      <c r="O662" s="36" t="n">
        <f aca="false">SUM(O661:O661)</f>
        <v>0</v>
      </c>
      <c r="P662" s="36" t="n">
        <f aca="false">SUM(P661:P661)</f>
        <v>0</v>
      </c>
      <c r="Q662" s="36" t="n">
        <f aca="false">SUM(Q661:Q661)</f>
        <v>0</v>
      </c>
      <c r="R662" s="37" t="e">
        <f aca="false">Q662/$P662</f>
        <v>#DIV/0!</v>
      </c>
      <c r="S662" s="36" t="n">
        <f aca="false">SUM(S661:S661)</f>
        <v>0</v>
      </c>
      <c r="T662" s="37" t="e">
        <f aca="false">S662/$P662</f>
        <v>#DIV/0!</v>
      </c>
      <c r="U662" s="36" t="n">
        <f aca="false">SUM(U661:U661)</f>
        <v>0</v>
      </c>
      <c r="V662" s="37" t="e">
        <f aca="false">U662/$P662</f>
        <v>#DIV/0!</v>
      </c>
      <c r="W662" s="36" t="n">
        <f aca="false">SUM(W661:W661)</f>
        <v>0</v>
      </c>
      <c r="X662" s="37" t="e">
        <f aca="false">W662/$P662</f>
        <v>#DIV/0!</v>
      </c>
      <c r="Y662" s="36" t="n">
        <f aca="false">SUM(Y661:Y661)</f>
        <v>0</v>
      </c>
      <c r="Z662" s="36" t="n">
        <f aca="false">SUM(Z661:Z661)</f>
        <v>3000</v>
      </c>
    </row>
    <row r="663" customFormat="false" ht="13.9" hidden="false" customHeight="true" outlineLevel="0" collapsed="false">
      <c r="A663" s="1" t="n">
        <v>9</v>
      </c>
      <c r="B663" s="1" t="n">
        <v>1</v>
      </c>
      <c r="D663" s="77"/>
      <c r="E663" s="78"/>
      <c r="F663" s="13" t="s">
        <v>23</v>
      </c>
      <c r="G663" s="14" t="n">
        <f aca="false">SUM(G662:G662)</f>
        <v>70010.5</v>
      </c>
      <c r="H663" s="14" t="n">
        <f aca="false">SUM(H662:H662)</f>
        <v>1617.83</v>
      </c>
      <c r="I663" s="14" t="n">
        <f aca="false">SUM(I662:I662)</f>
        <v>0</v>
      </c>
      <c r="J663" s="14" t="n">
        <f aca="false">SUM(J662:J662)</f>
        <v>0</v>
      </c>
      <c r="K663" s="14" t="n">
        <f aca="false">SUM(K662:K662)</f>
        <v>0</v>
      </c>
      <c r="L663" s="14" t="n">
        <f aca="false">SUM(L662:L662)</f>
        <v>0</v>
      </c>
      <c r="M663" s="14" t="n">
        <f aca="false">SUM(M662:M662)</f>
        <v>0</v>
      </c>
      <c r="N663" s="14" t="n">
        <f aca="false">SUM(N662:N662)</f>
        <v>0</v>
      </c>
      <c r="O663" s="14" t="n">
        <f aca="false">SUM(O662:O662)</f>
        <v>0</v>
      </c>
      <c r="P663" s="14" t="n">
        <f aca="false">SUM(P662:P662)</f>
        <v>0</v>
      </c>
      <c r="Q663" s="14" t="n">
        <f aca="false">SUM(Q662:Q662)</f>
        <v>0</v>
      </c>
      <c r="R663" s="15" t="e">
        <f aca="false">Q663/$P663</f>
        <v>#DIV/0!</v>
      </c>
      <c r="S663" s="14" t="n">
        <f aca="false">SUM(S662:S662)</f>
        <v>0</v>
      </c>
      <c r="T663" s="15" t="e">
        <f aca="false">S663/$P663</f>
        <v>#DIV/0!</v>
      </c>
      <c r="U663" s="14" t="n">
        <f aca="false">SUM(U662:U662)</f>
        <v>0</v>
      </c>
      <c r="V663" s="15" t="e">
        <f aca="false">U663/$P663</f>
        <v>#DIV/0!</v>
      </c>
      <c r="W663" s="14" t="n">
        <f aca="false">SUM(W662:W662)</f>
        <v>0</v>
      </c>
      <c r="X663" s="15" t="e">
        <f aca="false">W663/$P663</f>
        <v>#DIV/0!</v>
      </c>
      <c r="Y663" s="14" t="n">
        <f aca="false">SUM(Y662:Y662)</f>
        <v>0</v>
      </c>
      <c r="Z663" s="14" t="n">
        <f aca="false">SUM(Z662:Z662)</f>
        <v>3000</v>
      </c>
    </row>
  </sheetData>
  <mergeCells count="74">
    <mergeCell ref="D3:D19"/>
    <mergeCell ref="D22:Z22"/>
    <mergeCell ref="D24:D26"/>
    <mergeCell ref="D29:Z29"/>
    <mergeCell ref="D31:D33"/>
    <mergeCell ref="D36:Z36"/>
    <mergeCell ref="D38:D41"/>
    <mergeCell ref="D47:Z47"/>
    <mergeCell ref="D51:D54"/>
    <mergeCell ref="D60:Z60"/>
    <mergeCell ref="D62:D64"/>
    <mergeCell ref="D70:Z70"/>
    <mergeCell ref="D85:Z85"/>
    <mergeCell ref="D87:D90"/>
    <mergeCell ref="D102:Z102"/>
    <mergeCell ref="D107:Z107"/>
    <mergeCell ref="D109:D111"/>
    <mergeCell ref="D113:D116"/>
    <mergeCell ref="D122:Z122"/>
    <mergeCell ref="D131:Z131"/>
    <mergeCell ref="D135:D136"/>
    <mergeCell ref="D145:Z145"/>
    <mergeCell ref="D147:D148"/>
    <mergeCell ref="D151:Z151"/>
    <mergeCell ref="D153:D155"/>
    <mergeCell ref="D160:D162"/>
    <mergeCell ref="D164:D167"/>
    <mergeCell ref="D169:D170"/>
    <mergeCell ref="D180:D182"/>
    <mergeCell ref="D184:D186"/>
    <mergeCell ref="D200:D203"/>
    <mergeCell ref="D214:D215"/>
    <mergeCell ref="D220:D222"/>
    <mergeCell ref="D243:D245"/>
    <mergeCell ref="D266:D269"/>
    <mergeCell ref="D289:D292"/>
    <mergeCell ref="D297:D299"/>
    <mergeCell ref="D304:D305"/>
    <mergeCell ref="D315:D317"/>
    <mergeCell ref="D327:D328"/>
    <mergeCell ref="D341:D343"/>
    <mergeCell ref="D365:D366"/>
    <mergeCell ref="D368:D371"/>
    <mergeCell ref="D379:D380"/>
    <mergeCell ref="D385:D386"/>
    <mergeCell ref="D393:D395"/>
    <mergeCell ref="D418:D419"/>
    <mergeCell ref="D430:D432"/>
    <mergeCell ref="D442:D443"/>
    <mergeCell ref="D476:D478"/>
    <mergeCell ref="D483:D485"/>
    <mergeCell ref="D490:D492"/>
    <mergeCell ref="D494:D497"/>
    <mergeCell ref="D499:D500"/>
    <mergeCell ref="D524:D525"/>
    <mergeCell ref="D534:D536"/>
    <mergeCell ref="D541:D542"/>
    <mergeCell ref="D546:D554"/>
    <mergeCell ref="D555:D556"/>
    <mergeCell ref="D560:D561"/>
    <mergeCell ref="D565:D572"/>
    <mergeCell ref="D580:D583"/>
    <mergeCell ref="D587:D588"/>
    <mergeCell ref="D592:D595"/>
    <mergeCell ref="D600:D601"/>
    <mergeCell ref="D605:D606"/>
    <mergeCell ref="D608:D611"/>
    <mergeCell ref="D623:D624"/>
    <mergeCell ref="D625:D627"/>
    <mergeCell ref="D631:D632"/>
    <mergeCell ref="D636:D638"/>
    <mergeCell ref="D646:D648"/>
    <mergeCell ref="D652:D653"/>
    <mergeCell ref="D658:D659"/>
  </mergeCells>
  <printOptions headings="false" gridLines="false" gridLinesSet="true" horizontalCentered="true" verticalCentered="false"/>
  <pageMargins left="0.236111111111111" right="0.236111111111111" top="0.466666666666667" bottom="0.466666666666667" header="0.3" footer="0.3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Roman,Bežné"&amp;12Finančný rozpočet v členení podľa programov&amp;C&amp;"Times New Roman,Bežné"&amp;12Obec Nesluša&amp;R&amp;"Times New Roman,Bežné"&amp;12 2021 - 2023</oddHeader>
    <oddFooter>&amp;L&amp;"Arial,Bežné"&amp;10Príloha č. 1&amp;C&amp;"Times New Roman,Bežné"&amp;12Návrh č. 1&amp;R&amp;"Times New Roman,Bežné"&amp;12 10. 02. 2021</oddFooter>
  </headerFooter>
  <rowBreaks count="15" manualBreakCount="15">
    <brk id="21" man="true" max="16383" min="0"/>
    <brk id="84" man="true" max="16383" min="0"/>
    <brk id="144" man="true" max="16383" min="0"/>
    <brk id="150" man="true" max="16383" min="0"/>
    <brk id="211" man="true" max="16383" min="0"/>
    <brk id="240" man="true" max="16383" min="0"/>
    <brk id="286" man="true" max="16383" min="0"/>
    <brk id="345" man="true" max="16383" min="0"/>
    <brk id="376" man="true" max="16383" min="0"/>
    <brk id="439" man="true" max="16383" min="0"/>
    <brk id="473" man="true" max="16383" min="0"/>
    <brk id="531" man="true" max="16383" min="0"/>
    <brk id="584" man="true" max="16383" min="0"/>
    <brk id="639" man="true" max="16383" min="0"/>
    <brk id="64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42" width="16.34"/>
    <col collapsed="false" customWidth="true" hidden="false" outlineLevel="0" max="2" min="2" style="142" width="17.55"/>
    <col collapsed="false" customWidth="true" hidden="false" outlineLevel="0" max="64" min="3" style="142" width="8.64"/>
  </cols>
  <sheetData>
    <row r="1" customFormat="false" ht="12.8" hidden="false" customHeight="false" outlineLevel="0" collapsed="false">
      <c r="A1" s="142" t="s">
        <v>356</v>
      </c>
      <c r="B1" s="142" t="s">
        <v>357</v>
      </c>
    </row>
    <row r="2" customFormat="false" ht="12.8" hidden="false" customHeight="false" outlineLevel="0" collapsed="false">
      <c r="A2" s="142" t="s">
        <v>1</v>
      </c>
      <c r="B2" s="142" t="s">
        <v>358</v>
      </c>
    </row>
    <row r="3" customFormat="false" ht="12.8" hidden="false" customHeight="false" outlineLevel="0" collapsed="false">
      <c r="A3" s="142" t="s">
        <v>2</v>
      </c>
      <c r="B3" s="142" t="s">
        <v>359</v>
      </c>
    </row>
    <row r="4" customFormat="false" ht="12.8" hidden="false" customHeight="false" outlineLevel="0" collapsed="false">
      <c r="A4" s="142" t="s">
        <v>3</v>
      </c>
      <c r="B4" s="142" t="s">
        <v>360</v>
      </c>
    </row>
    <row r="5" customFormat="false" ht="12.8" hidden="false" customHeight="false" outlineLevel="0" collapsed="false">
      <c r="A5" s="142" t="s">
        <v>4</v>
      </c>
      <c r="B5" s="142" t="s">
        <v>361</v>
      </c>
    </row>
    <row r="6" customFormat="false" ht="12.8" hidden="false" customHeight="false" outlineLevel="0" collapsed="false">
      <c r="A6" s="142" t="s">
        <v>5</v>
      </c>
      <c r="B6" s="142" t="s">
        <v>362</v>
      </c>
    </row>
    <row r="7" customFormat="false" ht="12.8" hidden="false" customHeight="false" outlineLevel="0" collapsed="false">
      <c r="A7" s="142" t="s">
        <v>19</v>
      </c>
      <c r="B7" s="142" t="s">
        <v>363</v>
      </c>
    </row>
    <row r="8" customFormat="false" ht="12.8" hidden="false" customHeight="false" outlineLevel="0" collapsed="false">
      <c r="A8" s="142" t="s">
        <v>20</v>
      </c>
      <c r="B8" s="142" t="s">
        <v>364</v>
      </c>
    </row>
    <row r="9" customFormat="false" ht="12.8" hidden="false" customHeight="false" outlineLevel="0" collapsed="false">
      <c r="A9" s="142" t="s">
        <v>365</v>
      </c>
      <c r="B9" s="142" t="s">
        <v>366</v>
      </c>
    </row>
    <row r="10" customFormat="false" ht="12.8" hidden="false" customHeight="false" outlineLevel="0" collapsed="false">
      <c r="A10" s="142" t="s">
        <v>367</v>
      </c>
      <c r="B10" s="142" t="s">
        <v>368</v>
      </c>
    </row>
    <row r="11" customFormat="false" ht="12.8" hidden="false" customHeight="false" outlineLevel="0" collapsed="false">
      <c r="A11" s="142" t="s">
        <v>369</v>
      </c>
      <c r="B11" s="142" t="s">
        <v>370</v>
      </c>
    </row>
    <row r="12" customFormat="false" ht="12.8" hidden="false" customHeight="false" outlineLevel="0" collapsed="false">
      <c r="A12" s="142" t="s">
        <v>84</v>
      </c>
      <c r="B12" s="142" t="s">
        <v>371</v>
      </c>
    </row>
    <row r="13" customFormat="false" ht="12.8" hidden="false" customHeight="false" outlineLevel="0" collapsed="false">
      <c r="A13" s="142" t="s">
        <v>34</v>
      </c>
      <c r="B13" s="142" t="s">
        <v>372</v>
      </c>
    </row>
    <row r="14" customFormat="false" ht="12.8" hidden="false" customHeight="false" outlineLevel="0" collapsed="false">
      <c r="A14" s="142" t="s">
        <v>373</v>
      </c>
      <c r="B14" s="142" t="s">
        <v>228</v>
      </c>
    </row>
    <row r="15" customFormat="false" ht="12.8" hidden="false" customHeight="false" outlineLevel="0" collapsed="false">
      <c r="A15" s="142" t="s">
        <v>33</v>
      </c>
      <c r="B15" s="142" t="s">
        <v>374</v>
      </c>
    </row>
    <row r="16" customFormat="false" ht="12.8" hidden="false" customHeight="false" outlineLevel="0" collapsed="false">
      <c r="A16" s="142" t="s">
        <v>375</v>
      </c>
      <c r="B16" s="142" t="s">
        <v>376</v>
      </c>
    </row>
    <row r="17" customFormat="false" ht="12.8" hidden="false" customHeight="false" outlineLevel="0" collapsed="false">
      <c r="A17" s="142" t="s">
        <v>377</v>
      </c>
      <c r="B17" s="142" t="s">
        <v>378</v>
      </c>
    </row>
    <row r="18" customFormat="false" ht="12.8" hidden="false" customHeight="false" outlineLevel="0" collapsed="false">
      <c r="A18" s="142" t="s">
        <v>379</v>
      </c>
      <c r="B18" s="142" t="s">
        <v>380</v>
      </c>
    </row>
    <row r="19" customFormat="false" ht="12.8" hidden="false" customHeight="false" outlineLevel="0" collapsed="false">
      <c r="A19" s="142" t="s">
        <v>381</v>
      </c>
      <c r="B19" s="142" t="s">
        <v>382</v>
      </c>
    </row>
    <row r="20" customFormat="false" ht="12.8" hidden="false" customHeight="false" outlineLevel="0" collapsed="false">
      <c r="A20" s="142" t="s">
        <v>118</v>
      </c>
      <c r="B20" s="142" t="s">
        <v>383</v>
      </c>
    </row>
    <row r="21" customFormat="false" ht="12.8" hidden="false" customHeight="false" outlineLevel="0" collapsed="false">
      <c r="A21" s="142" t="s">
        <v>119</v>
      </c>
      <c r="B21" s="142" t="s">
        <v>384</v>
      </c>
    </row>
    <row r="22" customFormat="false" ht="12.8" hidden="false" customHeight="false" outlineLevel="0" collapsed="false">
      <c r="A22" s="142" t="s">
        <v>120</v>
      </c>
      <c r="B22" s="142" t="s">
        <v>385</v>
      </c>
    </row>
    <row r="23" customFormat="false" ht="12.8" hidden="false" customHeight="false" outlineLevel="0" collapsed="false">
      <c r="A23" s="142" t="s">
        <v>51</v>
      </c>
      <c r="B23" s="142" t="s">
        <v>386</v>
      </c>
    </row>
    <row r="24" customFormat="false" ht="12.8" hidden="false" customHeight="false" outlineLevel="0" collapsed="false">
      <c r="A24" s="142" t="s">
        <v>258</v>
      </c>
      <c r="B24" s="142" t="s">
        <v>387</v>
      </c>
    </row>
    <row r="25" customFormat="false" ht="12.8" hidden="false" customHeight="false" outlineLevel="0" collapsed="false">
      <c r="A25" s="142" t="s">
        <v>388</v>
      </c>
      <c r="B25" s="142" t="s">
        <v>389</v>
      </c>
    </row>
    <row r="26" customFormat="false" ht="12.8" hidden="false" customHeight="false" outlineLevel="0" collapsed="false">
      <c r="A26" s="142" t="s">
        <v>390</v>
      </c>
      <c r="B26" s="142" t="s">
        <v>391</v>
      </c>
    </row>
    <row r="27" customFormat="false" ht="12.8" hidden="false" customHeight="false" outlineLevel="0" collapsed="false">
      <c r="A27" s="142" t="s">
        <v>392</v>
      </c>
      <c r="B27" s="142" t="s">
        <v>393</v>
      </c>
    </row>
    <row r="28" customFormat="false" ht="12.8" hidden="false" customHeight="false" outlineLevel="0" collapsed="false">
      <c r="A28" s="142" t="s">
        <v>394</v>
      </c>
      <c r="B28" s="142" t="s">
        <v>395</v>
      </c>
    </row>
    <row r="29" customFormat="false" ht="12.8" hidden="false" customHeight="false" outlineLevel="0" collapsed="false">
      <c r="A29" s="142" t="s">
        <v>396</v>
      </c>
      <c r="B29" s="142" t="s">
        <v>397</v>
      </c>
    </row>
    <row r="30" customFormat="false" ht="12.8" hidden="false" customHeight="false" outlineLevel="0" collapsed="false">
      <c r="A30" s="142" t="s">
        <v>398</v>
      </c>
      <c r="B30" s="142" t="s">
        <v>399</v>
      </c>
    </row>
    <row r="31" customFormat="false" ht="12.8" hidden="false" customHeight="false" outlineLevel="0" collapsed="false">
      <c r="A31" s="142" t="s">
        <v>400</v>
      </c>
      <c r="B31" s="142" t="s">
        <v>401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&amp;C&amp;"Arial,Bežné"&amp;10&amp;A</oddHeader>
    <oddFooter>&amp;C&amp;"Arial,Bežné"&amp;10Strana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2583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Zmeny:
1 - východzí návrh - 10. 02. 2021</dc:description>
  <cp:keywords>rozpočet rozpočet 2020 2021 2022 obec Nesluša návrh č. 1</cp:keywords>
  <dc:language>sk-SK</dc:language>
  <cp:lastModifiedBy>Matej Tabaček</cp:lastModifiedBy>
  <dcterms:modified xsi:type="dcterms:W3CDTF">2021-02-10T21:59:44Z</dcterms:modified>
  <cp:revision>236</cp:revision>
  <dc:subject>Návrh rozpočtu na rok 2021</dc:subject>
  <dc:title>Rozpočet 2021 - 2023 Obec Nesluša (návrh č. 1)</dc:title>
</cp:coreProperties>
</file>